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5" windowWidth="12390" windowHeight="9315" activeTab="1"/>
  </bookViews>
  <sheets>
    <sheet name="Acronymns" sheetId="1" r:id="rId1"/>
    <sheet name="FAQ" sheetId="2" r:id="rId2"/>
    <sheet name="Instr" sheetId="3" r:id="rId3"/>
    <sheet name="DATA" sheetId="4" r:id="rId4"/>
    <sheet name="CALC" sheetId="5" r:id="rId5"/>
    <sheet name="SLS Lrg" sheetId="6" r:id="rId6"/>
    <sheet name="SOL Inc" sheetId="7" r:id="rId7"/>
    <sheet name="SOL RevDU" sheetId="8" r:id="rId8"/>
    <sheet name="SOL RevSch" sheetId="9" r:id="rId9"/>
  </sheets>
  <definedNames>
    <definedName name="baseyear">#REF!</definedName>
    <definedName name="jurisdiction">'DATA'!$C$72:$C$92</definedName>
    <definedName name="_xlnm.Print_Area" localSheetId="4">'CALC'!$A$1:$K$41</definedName>
    <definedName name="_xlnm.Print_Area" localSheetId="3">'DATA'!$A$1:$AA$33</definedName>
    <definedName name="_xlnm.Print_Area" localSheetId="2">'Instr'!$A$1:$C$27</definedName>
    <definedName name="_xlnm.Print_Area" localSheetId="5">'SLS Lrg'!$A$1:$L$40</definedName>
    <definedName name="_xlnm.Print_Area" localSheetId="6">'SOL Inc'!$A$1:$L$40</definedName>
  </definedNames>
  <calcPr fullCalcOnLoad="1"/>
</workbook>
</file>

<file path=xl/comments5.xml><?xml version="1.0" encoding="utf-8"?>
<comments xmlns="http://schemas.openxmlformats.org/spreadsheetml/2006/main">
  <authors>
    <author>Bob</author>
  </authors>
  <commentList>
    <comment ref="K22" authorId="0">
      <text>
        <r>
          <rPr>
            <b/>
            <sz val="8"/>
            <rFont val="Tahoma"/>
            <family val="0"/>
          </rPr>
          <t>Bob:</t>
        </r>
        <r>
          <rPr>
            <sz val="8"/>
            <rFont val="Tahoma"/>
            <family val="0"/>
          </rPr>
          <t xml:space="preserve">
Placeholder figure estimated as  1% AQMP forecast DUs.</t>
        </r>
      </text>
    </comment>
  </commentList>
</comments>
</file>

<file path=xl/comments6.xml><?xml version="1.0" encoding="utf-8"?>
<comments xmlns="http://schemas.openxmlformats.org/spreadsheetml/2006/main">
  <authors>
    <author>Bob</author>
  </authors>
  <commentList>
    <comment ref="D21" authorId="0">
      <text>
        <r>
          <rPr>
            <sz val="8"/>
            <rFont val="Tahoma"/>
            <family val="0"/>
          </rPr>
          <t>This placeholder is DOF 1/2010 plus about 1%.  User may input juridictional data if available.</t>
        </r>
      </text>
    </comment>
    <comment ref="K22" authorId="0">
      <text>
        <r>
          <rPr>
            <b/>
            <sz val="8"/>
            <rFont val="Tahoma"/>
            <family val="0"/>
          </rPr>
          <t>Bob:</t>
        </r>
        <r>
          <rPr>
            <sz val="8"/>
            <rFont val="Tahoma"/>
            <family val="0"/>
          </rPr>
          <t xml:space="preserve">
Placeholder figure estimated as  1% AQMP forecast DUs.</t>
        </r>
      </text>
    </comment>
    <comment ref="E21" authorId="0">
      <text>
        <r>
          <rPr>
            <sz val="8"/>
            <rFont val="Tahoma"/>
            <family val="0"/>
          </rPr>
          <t>This placeholder is DOF 1/2010 plus about 1%.  User may input juridictional data if available.</t>
        </r>
      </text>
    </comment>
    <comment ref="F21" authorId="0">
      <text>
        <r>
          <rPr>
            <sz val="8"/>
            <rFont val="Tahoma"/>
            <family val="0"/>
          </rPr>
          <t>This placeholder is DOF 1/2010 plus about 1%.  User may input juridictional data if available.</t>
        </r>
      </text>
    </comment>
    <comment ref="G21" authorId="0">
      <text>
        <r>
          <rPr>
            <sz val="8"/>
            <rFont val="Tahoma"/>
            <family val="0"/>
          </rPr>
          <t>This placeholder is DOF 1/2010 plus about 1%.  User may input juridictional data if available.</t>
        </r>
      </text>
    </comment>
    <comment ref="H21" authorId="0">
      <text>
        <r>
          <rPr>
            <sz val="8"/>
            <rFont val="Tahoma"/>
            <family val="0"/>
          </rPr>
          <t>This placeholder is DOF 1/2010 plus about 1%.  User may input juridictional data if available.</t>
        </r>
      </text>
    </comment>
    <comment ref="I21" authorId="0">
      <text>
        <r>
          <rPr>
            <sz val="8"/>
            <rFont val="Tahoma"/>
            <family val="0"/>
          </rPr>
          <t>This placeholder is DOF 1/2010 plus about 1%.  User may input juridictional data if available.</t>
        </r>
      </text>
    </comment>
  </commentList>
</comments>
</file>

<file path=xl/comments7.xml><?xml version="1.0" encoding="utf-8"?>
<comments xmlns="http://schemas.openxmlformats.org/spreadsheetml/2006/main">
  <authors>
    <author>Bob</author>
  </authors>
  <commentList>
    <comment ref="D21" authorId="0">
      <text>
        <r>
          <rPr>
            <sz val="8"/>
            <rFont val="Tahoma"/>
            <family val="0"/>
          </rPr>
          <t>This placeholder is DOF 1/2010 plus about 1%.  User may input juridictional data if available.</t>
        </r>
      </text>
    </comment>
    <comment ref="K22" authorId="0">
      <text>
        <r>
          <rPr>
            <b/>
            <sz val="8"/>
            <rFont val="Tahoma"/>
            <family val="0"/>
          </rPr>
          <t>Bob:</t>
        </r>
        <r>
          <rPr>
            <sz val="8"/>
            <rFont val="Tahoma"/>
            <family val="0"/>
          </rPr>
          <t xml:space="preserve">
Placeholder figure estimated as  1% AQMP forecast DUs.</t>
        </r>
      </text>
    </comment>
    <comment ref="E21" authorId="0">
      <text>
        <r>
          <rPr>
            <sz val="8"/>
            <rFont val="Tahoma"/>
            <family val="0"/>
          </rPr>
          <t>This placeholder is DOF 1/2010 plus about 1%.  User may input juridictional data if available.</t>
        </r>
      </text>
    </comment>
    <comment ref="F21" authorId="0">
      <text>
        <r>
          <rPr>
            <sz val="8"/>
            <rFont val="Tahoma"/>
            <family val="0"/>
          </rPr>
          <t>This placeholder is DOF 1/2010 plus about 1%.  User may input juridictional data if available.</t>
        </r>
      </text>
    </comment>
    <comment ref="G21" authorId="0">
      <text>
        <r>
          <rPr>
            <sz val="8"/>
            <rFont val="Tahoma"/>
            <family val="0"/>
          </rPr>
          <t>This placeholder is DOF 1/2010 plus about 1%.  User may input juridictional data if available.</t>
        </r>
      </text>
    </comment>
    <comment ref="H21" authorId="0">
      <text>
        <r>
          <rPr>
            <sz val="8"/>
            <rFont val="Tahoma"/>
            <family val="0"/>
          </rPr>
          <t>This placeholder is DOF 1/2010 plus about 1%.  User may input juridictional data if available.</t>
        </r>
      </text>
    </comment>
    <comment ref="I21" authorId="0">
      <text>
        <r>
          <rPr>
            <sz val="8"/>
            <rFont val="Tahoma"/>
            <family val="0"/>
          </rPr>
          <t>This placeholder is DOF 1/2010 plus about 1%.  User may input juridictional data if available.</t>
        </r>
      </text>
    </comment>
  </commentList>
</comments>
</file>

<file path=xl/comments8.xml><?xml version="1.0" encoding="utf-8"?>
<comments xmlns="http://schemas.openxmlformats.org/spreadsheetml/2006/main">
  <authors>
    <author>Bob</author>
  </authors>
  <commentList>
    <comment ref="D21" authorId="0">
      <text>
        <r>
          <rPr>
            <sz val="8"/>
            <rFont val="Tahoma"/>
            <family val="0"/>
          </rPr>
          <t>This placeholder is DOF 1/2010 plus about 1%.  User may input juridictional data if available.</t>
        </r>
      </text>
    </comment>
    <comment ref="K22" authorId="0">
      <text>
        <r>
          <rPr>
            <b/>
            <sz val="8"/>
            <rFont val="Tahoma"/>
            <family val="0"/>
          </rPr>
          <t>Bob:</t>
        </r>
        <r>
          <rPr>
            <sz val="8"/>
            <rFont val="Tahoma"/>
            <family val="0"/>
          </rPr>
          <t xml:space="preserve">
Placeholder figure estimated as  1% AQMP forecast DUs.</t>
        </r>
      </text>
    </comment>
    <comment ref="E21" authorId="0">
      <text>
        <r>
          <rPr>
            <sz val="8"/>
            <rFont val="Tahoma"/>
            <family val="0"/>
          </rPr>
          <t>This placeholder is DOF 1/2010 plus about 1%.  User may input juridictional data if available.</t>
        </r>
      </text>
    </comment>
    <comment ref="F21" authorId="0">
      <text>
        <r>
          <rPr>
            <sz val="8"/>
            <rFont val="Tahoma"/>
            <family val="0"/>
          </rPr>
          <t>This placeholder is DOF 1/2010 plus about 1%.  User may input juridictional data if available.</t>
        </r>
      </text>
    </comment>
    <comment ref="G21" authorId="0">
      <text>
        <r>
          <rPr>
            <sz val="8"/>
            <rFont val="Tahoma"/>
            <family val="0"/>
          </rPr>
          <t>This placeholder is DOF 1/2010 plus about 1%.  User may input juridictional data if available.</t>
        </r>
      </text>
    </comment>
    <comment ref="H21" authorId="0">
      <text>
        <r>
          <rPr>
            <sz val="8"/>
            <rFont val="Tahoma"/>
            <family val="0"/>
          </rPr>
          <t>This placeholder is DOF 1/2010 plus about 1%.  User may input juridictional data if available.</t>
        </r>
      </text>
    </comment>
    <comment ref="I21" authorId="0">
      <text>
        <r>
          <rPr>
            <sz val="8"/>
            <rFont val="Tahoma"/>
            <family val="0"/>
          </rPr>
          <t>This placeholder is DOF 1/2010 plus about 1%.  User may input juridictional data if available.</t>
        </r>
      </text>
    </comment>
  </commentList>
</comments>
</file>

<file path=xl/comments9.xml><?xml version="1.0" encoding="utf-8"?>
<comments xmlns="http://schemas.openxmlformats.org/spreadsheetml/2006/main">
  <authors>
    <author>Bob</author>
  </authors>
  <commentList>
    <comment ref="D21" authorId="0">
      <text>
        <r>
          <rPr>
            <sz val="8"/>
            <rFont val="Tahoma"/>
            <family val="0"/>
          </rPr>
          <t>This placeholder is DOF 1/2010 plus about 1%.  User may input juridictional data if available.</t>
        </r>
      </text>
    </comment>
    <comment ref="K22" authorId="0">
      <text>
        <r>
          <rPr>
            <b/>
            <sz val="8"/>
            <rFont val="Tahoma"/>
            <family val="0"/>
          </rPr>
          <t>Bob:</t>
        </r>
        <r>
          <rPr>
            <sz val="8"/>
            <rFont val="Tahoma"/>
            <family val="0"/>
          </rPr>
          <t xml:space="preserve">
Placeholder figure estimated as  1% AQMP forecast DUs.</t>
        </r>
      </text>
    </comment>
    <comment ref="E21" authorId="0">
      <text>
        <r>
          <rPr>
            <sz val="8"/>
            <rFont val="Tahoma"/>
            <family val="0"/>
          </rPr>
          <t>This placeholder is DOF 1/2010 plus about 1%.  User may input juridictional data if available.</t>
        </r>
      </text>
    </comment>
    <comment ref="F21" authorId="0">
      <text>
        <r>
          <rPr>
            <sz val="8"/>
            <rFont val="Tahoma"/>
            <family val="0"/>
          </rPr>
          <t>This placeholder is DOF 1/2010 plus about 1%.  User may input juridictional data if available.</t>
        </r>
      </text>
    </comment>
    <comment ref="G21" authorId="0">
      <text>
        <r>
          <rPr>
            <sz val="8"/>
            <rFont val="Tahoma"/>
            <family val="0"/>
          </rPr>
          <t>This placeholder is DOF 1/2010 plus about 1%.  User may input juridictional data if available.</t>
        </r>
      </text>
    </comment>
    <comment ref="H21" authorId="0">
      <text>
        <r>
          <rPr>
            <sz val="8"/>
            <rFont val="Tahoma"/>
            <family val="0"/>
          </rPr>
          <t>This placeholder is DOF 1/2010 plus about 1%.  User may input juridictional data if available.</t>
        </r>
      </text>
    </comment>
    <comment ref="I21" authorId="0">
      <text>
        <r>
          <rPr>
            <sz val="8"/>
            <rFont val="Tahoma"/>
            <family val="0"/>
          </rPr>
          <t>This placeholder is DOF 1/2010 plus about 1%.  User may input juridictional data if available.</t>
        </r>
      </text>
    </comment>
  </commentList>
</comments>
</file>

<file path=xl/sharedStrings.xml><?xml version="1.0" encoding="utf-8"?>
<sst xmlns="http://schemas.openxmlformats.org/spreadsheetml/2006/main" count="491" uniqueCount="195">
  <si>
    <t>Monterey County</t>
  </si>
  <si>
    <t>JURISDICTION</t>
  </si>
  <si>
    <t>Sand City</t>
  </si>
  <si>
    <t>San Benito County</t>
  </si>
  <si>
    <t>Santa Cruz County</t>
  </si>
  <si>
    <t>Capitola</t>
  </si>
  <si>
    <t>row</t>
  </si>
  <si>
    <t>District</t>
  </si>
  <si>
    <t>Notes</t>
  </si>
  <si>
    <t xml:space="preserve">Project Buildout/ Occupancy Year </t>
  </si>
  <si>
    <t>Base</t>
  </si>
  <si>
    <t>Year</t>
  </si>
  <si>
    <t>co</t>
  </si>
  <si>
    <t xml:space="preserve">Greenfield          </t>
  </si>
  <si>
    <t xml:space="preserve">Watsonville         </t>
  </si>
  <si>
    <t xml:space="preserve">Salinas             </t>
  </si>
  <si>
    <t xml:space="preserve">King City           </t>
  </si>
  <si>
    <t xml:space="preserve">Gonzales            </t>
  </si>
  <si>
    <t xml:space="preserve">Soledad             </t>
  </si>
  <si>
    <t xml:space="preserve">Scotts Valley       </t>
  </si>
  <si>
    <t xml:space="preserve">Seaside             </t>
  </si>
  <si>
    <t xml:space="preserve">Pacific Grove       </t>
  </si>
  <si>
    <t xml:space="preserve">San Juan Bautista   </t>
  </si>
  <si>
    <t xml:space="preserve">Hollister           </t>
  </si>
  <si>
    <t xml:space="preserve">Carmel-By-The-Sea   </t>
  </si>
  <si>
    <t xml:space="preserve">Del Rey Oaks        </t>
  </si>
  <si>
    <t>Marina</t>
  </si>
  <si>
    <t>col:</t>
  </si>
  <si>
    <t xml:space="preserve">Year: </t>
  </si>
  <si>
    <t>"Jurisdiction" List, used for entry of Jurisdiction in CALC</t>
  </si>
  <si>
    <t>Proposed Project Occupied DU</t>
  </si>
  <si>
    <t>Data entry</t>
  </si>
  <si>
    <t>Latest AMBAG Pop. &amp; Employment forecasts.</t>
  </si>
  <si>
    <t>DOF less AMBAG Pop</t>
  </si>
  <si>
    <t/>
  </si>
  <si>
    <t>DUs from AMBAG Travel Model, current version.</t>
  </si>
  <si>
    <t xml:space="preserve">Is the project consistent in this Period? </t>
  </si>
  <si>
    <t>Data entry by Lead Agency.</t>
  </si>
  <si>
    <t>JURISDICTION DUs w/o PROJECT</t>
  </si>
  <si>
    <t>From Calif. Dept of Finance. Est. for Jan 1 -- released in June of each year.</t>
  </si>
  <si>
    <t>Consistency Finding</t>
  </si>
  <si>
    <t>NO</t>
  </si>
  <si>
    <t>YES</t>
  </si>
  <si>
    <t>Commitment from AMBAG would enable consistency with the next AQMP.</t>
  </si>
  <si>
    <t xml:space="preserve">Base Year for this determination: </t>
  </si>
  <si>
    <t>Preferred option. Reduce project DUs by this amount for the inconsistent period, or redistribute project DUs between periods until all are consistent.</t>
  </si>
  <si>
    <t xml:space="preserve">Period ending January 1st of: </t>
  </si>
  <si>
    <t>ANSWERS TO FREQUENTLY ASKED QUESTIONS.</t>
  </si>
  <si>
    <t>•</t>
  </si>
  <si>
    <t xml:space="preserve">If the project is located in two or more jurisdictions, do separate consistency determinations, one for the portion of the project in each jurisdiction. </t>
  </si>
  <si>
    <t xml:space="preserve">Options available to address a finding of inconsistency, for the environmental document. </t>
  </si>
  <si>
    <t xml:space="preserve">Why is the previous consistency procedure being replaced? </t>
  </si>
  <si>
    <t>How does this procedure differ from the previous?</t>
  </si>
  <si>
    <t>No, but retain the list of included projects and their amounts by five year period and provide on request to the Air District.</t>
  </si>
  <si>
    <t xml:space="preserve">What is an "Approved, but not Built, Dwelling Unit"? </t>
  </si>
  <si>
    <t xml:space="preserve">Until further notice by the Air District.  </t>
  </si>
  <si>
    <t xml:space="preserve">What is a "Dwelling Unit" for the purpose of this Consistency Procedure? </t>
  </si>
  <si>
    <t xml:space="preserve">How do I know if a dwelling unit has been built? </t>
  </si>
  <si>
    <t>Do I need to include documentation of my data in the Consistency Determination?</t>
  </si>
  <si>
    <t>INSTRUCTIONS</t>
  </si>
  <si>
    <t xml:space="preserve">What is an "Approved Dwelling Unit"? </t>
  </si>
  <si>
    <t>Enter data only in the CALC tab, and only in pink cells, all other cells are locked.</t>
  </si>
  <si>
    <t>Instructions:</t>
  </si>
  <si>
    <t>Enter the name of the project being reviewed  for consistency.</t>
  </si>
  <si>
    <t>Total buildout of Project. Sum of all years, row 26.</t>
  </si>
  <si>
    <t>This worksheet is not for hotel/ motel units, only for residential dwelling units</t>
  </si>
  <si>
    <t>Detailed Instructions</t>
  </si>
  <si>
    <t>General Instructions</t>
  </si>
  <si>
    <t>Use the pull down menu to select the jurisdiction in the topmost pink cell.</t>
  </si>
  <si>
    <t xml:space="preserve">Jurisdiction: </t>
  </si>
  <si>
    <t xml:space="preserve">Project Name: </t>
  </si>
  <si>
    <t>PROPOSED NEW PROJECT DUs</t>
  </si>
  <si>
    <t>NEW PROJECT CONSISTENCY DETERMINATION</t>
  </si>
  <si>
    <t xml:space="preserve">Housing Stock (Built DUs, Total) </t>
  </si>
  <si>
    <t>Approved but not Built DUs</t>
  </si>
  <si>
    <t>TOTAL, New Project + Built &amp; Approved DUs</t>
  </si>
  <si>
    <t>Lead Agency estimates value at period end.</t>
  </si>
  <si>
    <t>Lead Agency selects from pull down</t>
  </si>
  <si>
    <t>Lead Agency enters</t>
  </si>
  <si>
    <t>Estimated Built DUs</t>
  </si>
  <si>
    <t>Total Built &amp; Approved DUs</t>
  </si>
  <si>
    <t>Proposed New Project DUs</t>
  </si>
  <si>
    <t>County of Monterey Unincorp</t>
  </si>
  <si>
    <t>County of San Benito Unincorp</t>
  </si>
  <si>
    <t>County of Santa Cruz Unincorp</t>
  </si>
  <si>
    <t>Monterey</t>
  </si>
  <si>
    <t>Santa Cruz</t>
  </si>
  <si>
    <t xml:space="preserve">An approved dwelling unit has been granted development approval, enabling it to be permitted for construction. </t>
  </si>
  <si>
    <t xml:space="preserve">A dwelling unit is any habitable structure approved for occupancy by a single family by the Jurisdiction, except rooms in hotels, motels and bed and breakfast type establishments. </t>
  </si>
  <si>
    <t xml:space="preserve">A dwelling unit that is part of an approved project, for which a development approval has been granted, and for which no record of final building occupancy or final construction permit exists.  </t>
  </si>
  <si>
    <t>b.  This new procedure is applied at the jurisdiction, with data provided by the lead agency, and hence is more detailed and verifiable.</t>
  </si>
  <si>
    <t>Enter the build out year by which all units will be occupied.</t>
  </si>
  <si>
    <t xml:space="preserve">Consistency determination findings: </t>
  </si>
  <si>
    <t xml:space="preserve">If neither a final building or occupancy permit has been issued for the unit, it is not built. </t>
  </si>
  <si>
    <t>Must I identify all the 'approved but not built' units I include?</t>
  </si>
  <si>
    <t>Will this procedure be available for Lead Agency use from now on?</t>
  </si>
  <si>
    <t>Use the pull down menu to enter the jurisdiction in which the project is proposed to be built.</t>
  </si>
  <si>
    <t>Erase any data in pink cells, then fill them all in for projects which must prepare a MND or DEIR under CEQA, unless otherwise specified the Air District's CEQA Guidelines.</t>
  </si>
  <si>
    <t>Shows resulting dwelling units over or (under) the forecasts used in the AQMP for this jurisdiction</t>
  </si>
  <si>
    <t>The jurisdiction dwelling units, including this project, are less than forecast in the AQMP.</t>
  </si>
  <si>
    <t>The jurisdiction dwelling units, including this project, exceed the forecast in the AQMP.</t>
  </si>
  <si>
    <t xml:space="preserve">A. Mitigate the impact by reducing project DUs by this amount: </t>
  </si>
  <si>
    <t xml:space="preserve">OPTIONS IF INCONSISTENT (Choose one): </t>
  </si>
  <si>
    <t>AMBAG DU Forecast for Jurisdiction</t>
  </si>
  <si>
    <t>AMBAG Pop Forecast for Jurisdiction</t>
  </si>
  <si>
    <t>Over (Under) AQMP DUs</t>
  </si>
  <si>
    <t>AMBAG POPULATION</t>
  </si>
  <si>
    <t>AMBAG POP/ DWELLING UNIT</t>
  </si>
  <si>
    <t>2010-2005 DOF POP</t>
  </si>
  <si>
    <t>CHANGE IN AMBAG POPULATION</t>
  </si>
  <si>
    <t>AMBAG DWELLING UNITS</t>
  </si>
  <si>
    <t>CHANGE IN AMBAG DWELLING UNITS</t>
  </si>
  <si>
    <t>POP</t>
  </si>
  <si>
    <t>Carmel-by-the-Sea</t>
  </si>
  <si>
    <t>Del Rey Oaks</t>
  </si>
  <si>
    <t>Gonzales</t>
  </si>
  <si>
    <t>Greenfield</t>
  </si>
  <si>
    <t>King City</t>
  </si>
  <si>
    <t>Pacific Grove</t>
  </si>
  <si>
    <t>Salinas</t>
  </si>
  <si>
    <t>Seaside</t>
  </si>
  <si>
    <t>Soledad</t>
  </si>
  <si>
    <t>Hollister</t>
  </si>
  <si>
    <t>San Juan Bautista</t>
  </si>
  <si>
    <t>Scotts Valley</t>
  </si>
  <si>
    <t>Watsonville</t>
  </si>
  <si>
    <t>1/2010</t>
  </si>
  <si>
    <t>1/2005</t>
  </si>
  <si>
    <t>Data entered by user.</t>
  </si>
  <si>
    <t>Results are shown in row 33, as YES or NO</t>
  </si>
  <si>
    <t>Email both a pdf and xls copy of the completed worksheet to the Air District, confirming the consistency determination was performed.  A print version should also be included in the final environmental document for the project.</t>
  </si>
  <si>
    <t>MBUAPCD Consistency Determination Procedure for residential development projects.</t>
  </si>
  <si>
    <t>JURISDICTION DATA FROM AQMP &amp; DOF (no data entry)</t>
  </si>
  <si>
    <t>Row 16/ row 15</t>
  </si>
  <si>
    <t>Sum of Row 21 + 22</t>
  </si>
  <si>
    <t>Sum of Row 23 + 26</t>
  </si>
  <si>
    <t>Row 27 - Row 15</t>
  </si>
  <si>
    <t>http://www.dof.ca.gov/research/demographic/reports/estimates/e-5/2001-10/view.php</t>
  </si>
  <si>
    <t>If Row 30 is (negative) = YES, if positive = NO.</t>
  </si>
  <si>
    <t>Entry for 2010 is the DOF 1/2010 Housing Unit Estimate.  Lead agency may overwrite if they have better data.</t>
  </si>
  <si>
    <t>AMBAG Forecast Population/ DU</t>
  </si>
  <si>
    <t>DOF Population</t>
  </si>
  <si>
    <t>DU</t>
  </si>
  <si>
    <t>1/2010 DOF ESTIMATE:</t>
  </si>
  <si>
    <t>ACRONYMNS USED IN SPREADSHEETS:</t>
  </si>
  <si>
    <t xml:space="preserve">AQMP - </t>
  </si>
  <si>
    <t xml:space="preserve">AMBAG - </t>
  </si>
  <si>
    <t xml:space="preserve">DOF - </t>
  </si>
  <si>
    <t xml:space="preserve">DU - </t>
  </si>
  <si>
    <t xml:space="preserve">POP - </t>
  </si>
  <si>
    <t>CURRENT DOF ESTIMATES:</t>
  </si>
  <si>
    <t>http://www.dof.ca.gov/research/demographic/reports/view.php#objCollapsiblePanelEstimatesAnchor</t>
  </si>
  <si>
    <t>Hypothetical Development</t>
  </si>
  <si>
    <t>Association of Monterey Bay Area Governments</t>
  </si>
  <si>
    <t>Air Quality Management Plan</t>
  </si>
  <si>
    <t>Dwelling Unit</t>
  </si>
  <si>
    <t>California Department of Finance</t>
  </si>
  <si>
    <t>Population</t>
  </si>
  <si>
    <t>Hypothetical Large Housing Development</t>
  </si>
  <si>
    <t>Yes, see last bullet in instructions below.</t>
  </si>
  <si>
    <t xml:space="preserve">CEQA - </t>
  </si>
  <si>
    <t>California Environmental Quality Act</t>
  </si>
  <si>
    <t xml:space="preserve">For the jurisdiction as a whole, enter the number of approved, but not built dwelling units. This is for all DUs, not just those subject to environmental review under CEQA. </t>
  </si>
  <si>
    <t>Hypothetical Soledad Housing Development 1</t>
  </si>
  <si>
    <t>Hypothetical Soledad Housing Development 2</t>
  </si>
  <si>
    <t>Hypothetical Soledad Housing Development Rev</t>
  </si>
  <si>
    <t>C. OR For EIRs, declare overriding benefit, AND request AMBAG to add the above number of persons and dwelling units to it's next forecast for this Jurisdiction.</t>
  </si>
  <si>
    <r>
      <t xml:space="preserve">Now for the proposed project, enter the number of dwelling units approved by expected period of initial occupancy.  </t>
    </r>
    <r>
      <rPr>
        <i/>
        <sz val="12"/>
        <rFont val="Times New Roman"/>
        <family val="1"/>
      </rPr>
      <t>Once the project is approved, the number of built and approved DUs need to be added to the cumulative totals in Rows 21 and 22.</t>
    </r>
  </si>
  <si>
    <t xml:space="preserve">Data entry is for the jurisdictions) (City, or Unincorp. County) in which the proposed project would be located.  </t>
  </si>
  <si>
    <t>DOF ESTIMATES</t>
  </si>
  <si>
    <t xml:space="preserve">    AMBAG 2008 PROJECTIONS</t>
  </si>
  <si>
    <t>MBUAPCD CONSISTENCY DETERMINATION PROCEDURE Ver. 4.0</t>
  </si>
  <si>
    <t>Am I required to use the Air District's consistency procedure?</t>
  </si>
  <si>
    <t>Consistency Procedure 4.0</t>
  </si>
  <si>
    <t>No, the Air District is simply providing this as an accounting resource to help jurisdictions track their cumulative housing stock in terms of the number of built and approved dwelling units.  Jurisdictions are free to use any other system they feel is most appropriate for their area.</t>
  </si>
  <si>
    <t>Will the Air District provide ongoing support?</t>
  </si>
  <si>
    <t>AMBAG 2008 FORECASTS:</t>
  </si>
  <si>
    <t>http://www.ambag.org/pdf/2008Forecast.pdf</t>
  </si>
  <si>
    <t>No, once released it will be up to the jurisdictions to update and maintain the system.  The Air District can assist jurisdictions with general questions about how to use the tool.</t>
  </si>
  <si>
    <t>What is  a consistency determination?</t>
  </si>
  <si>
    <t xml:space="preserve">A consistency determination is a process by which the Lead Agency demonstrates that the population associated with proposed growth inducing projects in their area is accommodated by AMBAG’s regional forecasts.  AMBAG’s regional forecasts for population and dwelling units are embedded in the emission inventory projections used in the regional Air Quality Management Plan (AQMP).   Projects which are consistent with AMBAG’s regional forecasts have been accommodated in the AQMP and are therefore consistent with the AQMP.  Typical growth inducing project include housing, apartment and condo developments.  </t>
  </si>
  <si>
    <t>Why are dwelling units used for consistency determinations rather than population?</t>
  </si>
  <si>
    <t xml:space="preserve">Dwelling units are closely related to population.  Jurisdictions have the ability to track the housing stock in their area because they have authority over building and building occupation permits.  However, there are no such tracking measures for population.  </t>
  </si>
  <si>
    <t>MBUAPCD Consistency Determination Procedure for Residential Development Projects.</t>
  </si>
  <si>
    <t>B. Obtain commitment from AMBAG to add this number of dwelling units to it's next forecast for this Jurisdiction.</t>
  </si>
  <si>
    <t>39-40</t>
  </si>
  <si>
    <t>B.  Obtain commitment from AMBAG to add this number of dwelling units to it's next forecast for this Jurisdiction.</t>
  </si>
  <si>
    <t>2010 Housing Stock is baseline</t>
  </si>
  <si>
    <t xml:space="preserve">Enter the actual (base year) housing stock, i.e. number of built dwelling units (DUs) in the jurisdiction, and enter this number for the end of each future period.  This is for all DUs, not just those subject to environmental review under CEQA. </t>
  </si>
  <si>
    <t>A.  Consult CEQA Statute and Guidelines for appropriate mitigation options</t>
  </si>
  <si>
    <t>B. Lead Agency preparation of consistency determination via an alternative method</t>
  </si>
  <si>
    <t>2010 Housing Stock is baseline across the project life</t>
  </si>
  <si>
    <t>C. Regional offset of significant cumulative air quality impact; For EIRs, declare Statement of Overriding Consideration</t>
  </si>
  <si>
    <t>In December, 2010 AMBAG decided to stop providing consistency determinations for the Air District.</t>
  </si>
  <si>
    <t xml:space="preserve">a.   AMBAG provided consistency determinations on a countywide basis in Monterey County and at the jurisdictional level in San Benito and Santa Cruz counties. The lead agencies were not responsible for the data used.  It was difficult to keep data current, and questions arose regarding its accuracy.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</si>
</sst>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s>
  <fonts count="64">
    <font>
      <sz val="10"/>
      <name val="Arial"/>
      <family val="0"/>
    </font>
    <font>
      <sz val="11"/>
      <color indexed="8"/>
      <name val="Calibri"/>
      <family val="2"/>
    </font>
    <font>
      <sz val="8"/>
      <name val="Arial"/>
      <family val="0"/>
    </font>
    <font>
      <u val="single"/>
      <sz val="10"/>
      <color indexed="12"/>
      <name val="Arial"/>
      <family val="0"/>
    </font>
    <font>
      <sz val="12"/>
      <name val="Arial"/>
      <family val="0"/>
    </font>
    <font>
      <b/>
      <i/>
      <sz val="12"/>
      <name val="Arial"/>
      <family val="2"/>
    </font>
    <font>
      <i/>
      <sz val="8"/>
      <name val="Arial"/>
      <family val="2"/>
    </font>
    <font>
      <b/>
      <sz val="14"/>
      <name val="Arial"/>
      <family val="2"/>
    </font>
    <font>
      <i/>
      <sz val="12"/>
      <name val="Arial"/>
      <family val="2"/>
    </font>
    <font>
      <b/>
      <sz val="12"/>
      <name val="Arial"/>
      <family val="0"/>
    </font>
    <font>
      <i/>
      <sz val="10"/>
      <name val="Arial"/>
      <family val="2"/>
    </font>
    <font>
      <sz val="10"/>
      <color indexed="8"/>
      <name val="Arial"/>
      <family val="2"/>
    </font>
    <font>
      <b/>
      <sz val="16"/>
      <name val="Arial"/>
      <family val="0"/>
    </font>
    <font>
      <b/>
      <sz val="20"/>
      <name val="Arial"/>
      <family val="2"/>
    </font>
    <font>
      <sz val="12"/>
      <name val="Times New Roman"/>
      <family val="1"/>
    </font>
    <font>
      <b/>
      <sz val="12"/>
      <name val="Times New Roman"/>
      <family val="1"/>
    </font>
    <font>
      <sz val="18"/>
      <name val="Times New Roman"/>
      <family val="1"/>
    </font>
    <font>
      <b/>
      <u val="single"/>
      <sz val="12"/>
      <name val="Times New Roman"/>
      <family val="1"/>
    </font>
    <font>
      <sz val="10"/>
      <name val="Times New Roman"/>
      <family val="1"/>
    </font>
    <font>
      <b/>
      <sz val="14"/>
      <name val="Times New Roman"/>
      <family val="1"/>
    </font>
    <font>
      <b/>
      <sz val="24"/>
      <name val="Times New Roman"/>
      <family val="1"/>
    </font>
    <font>
      <b/>
      <sz val="20"/>
      <name val="Times New Roman"/>
      <family val="1"/>
    </font>
    <font>
      <sz val="8"/>
      <name val="Tahoma"/>
      <family val="0"/>
    </font>
    <font>
      <b/>
      <sz val="8"/>
      <name val="Tahoma"/>
      <family val="0"/>
    </font>
    <font>
      <b/>
      <sz val="10"/>
      <name val="Arial"/>
      <family val="2"/>
    </font>
    <font>
      <b/>
      <i/>
      <sz val="10"/>
      <name val="Arial"/>
      <family val="2"/>
    </font>
    <font>
      <b/>
      <sz val="12"/>
      <color indexed="10"/>
      <name val="Times New Roman"/>
      <family val="1"/>
    </font>
    <font>
      <b/>
      <sz val="10"/>
      <name val="Times New Roman"/>
      <family val="1"/>
    </font>
    <font>
      <b/>
      <sz val="10"/>
      <color indexed="18"/>
      <name val="Arial"/>
      <family val="2"/>
    </font>
    <font>
      <i/>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style="medium"/>
      <bottom style="medium"/>
    </border>
    <border>
      <left style="medium"/>
      <right style="medium"/>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thin"/>
      <top style="medium"/>
      <bottom style="thin"/>
    </border>
    <border>
      <left style="medium"/>
      <right style="medium"/>
      <top style="medium"/>
      <bottom/>
    </border>
    <border>
      <left style="medium"/>
      <right/>
      <top/>
      <bottom style="medium"/>
    </border>
    <border>
      <left/>
      <right/>
      <top/>
      <bottom style="medium"/>
    </border>
    <border>
      <left/>
      <right style="medium"/>
      <top/>
      <bottom style="medium"/>
    </border>
    <border>
      <left/>
      <right style="medium"/>
      <top style="medium"/>
      <botto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style="hair"/>
      <right/>
      <top style="hair"/>
      <bottom style="hair"/>
    </border>
    <border>
      <left/>
      <right style="hair"/>
      <top style="hair"/>
      <bottom style="hair"/>
    </border>
    <border>
      <left style="medium"/>
      <right/>
      <top/>
      <bottom/>
    </border>
    <border>
      <left style="thin"/>
      <right style="thin"/>
      <top style="medium"/>
      <bottom style="medium"/>
    </border>
    <border>
      <left/>
      <right/>
      <top style="hair"/>
      <bottom style="hair"/>
    </border>
    <border>
      <left/>
      <right/>
      <top/>
      <bottom style="hair"/>
    </border>
    <border>
      <left/>
      <right/>
      <top style="thin">
        <color indexed="63"/>
      </top>
      <bottom style="thin">
        <color indexed="63"/>
      </bottom>
    </border>
    <border>
      <left style="thin">
        <color indexed="63"/>
      </left>
      <right style="medium">
        <color indexed="63"/>
      </right>
      <top style="thin">
        <color indexed="63"/>
      </top>
      <bottom style="thin">
        <color indexed="63"/>
      </bottom>
    </border>
    <border>
      <left style="medium"/>
      <right style="medium"/>
      <top/>
      <bottom/>
    </border>
    <border>
      <left style="thin"/>
      <right style="thin"/>
      <top/>
      <bottom style="thin"/>
    </border>
    <border>
      <left/>
      <right style="medium"/>
      <top/>
      <bottom/>
    </border>
    <border>
      <left/>
      <right/>
      <top/>
      <bottom style="thin"/>
    </border>
    <border>
      <left style="thin"/>
      <right/>
      <top/>
      <bottom style="thin"/>
    </border>
    <border>
      <left/>
      <right style="thin"/>
      <top/>
      <bottom style="thin"/>
    </border>
    <border>
      <left style="medium"/>
      <right style="medium"/>
      <top style="medium"/>
      <bottom style="thin"/>
    </border>
    <border>
      <left style="medium"/>
      <right style="medium"/>
      <top style="thin"/>
      <bottom style="thin"/>
    </border>
    <border>
      <left/>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right/>
      <top style="medium"/>
      <bottom style="hair"/>
    </border>
    <border>
      <left/>
      <right/>
      <top style="medium"/>
      <bottom style="thin"/>
    </border>
    <border>
      <left/>
      <right style="medium"/>
      <top style="medium"/>
      <bottom style="thin"/>
    </border>
    <border>
      <left/>
      <right style="thin"/>
      <top style="thin"/>
      <bottom style="medium"/>
    </border>
    <border>
      <left style="medium"/>
      <right style="medium"/>
      <top style="thin"/>
      <bottom style="medium"/>
    </border>
    <border>
      <left/>
      <right style="thin"/>
      <top style="medium"/>
      <bottom style="thin"/>
    </border>
    <border>
      <left/>
      <right style="thin"/>
      <top style="thin"/>
      <bottom/>
    </border>
    <border>
      <left style="thin"/>
      <right style="thin"/>
      <top style="thin"/>
      <bottom/>
    </border>
    <border>
      <left style="thin"/>
      <right style="medium"/>
      <top style="thin"/>
      <bottom/>
    </border>
    <border>
      <left style="thin">
        <color indexed="63"/>
      </left>
      <right style="medium"/>
      <top/>
      <bottom style="thin">
        <color indexed="63"/>
      </bottom>
    </border>
    <border>
      <left style="thin">
        <color indexed="63"/>
      </left>
      <right style="medium"/>
      <top style="thin">
        <color indexed="63"/>
      </top>
      <bottom style="thin">
        <color indexed="63"/>
      </bottom>
    </border>
    <border>
      <left/>
      <right style="medium"/>
      <top style="thin">
        <color indexed="63"/>
      </top>
      <bottom style="thin">
        <color indexed="63"/>
      </bottom>
    </border>
    <border>
      <left style="thin"/>
      <right style="medium"/>
      <top style="medium"/>
      <bottom style="thin">
        <color indexed="63"/>
      </bottom>
    </border>
    <border>
      <left style="thin"/>
      <right style="medium"/>
      <top style="thin">
        <color indexed="63"/>
      </top>
      <bottom style="thin">
        <color indexed="63"/>
      </bottom>
    </border>
    <border>
      <left style="thin"/>
      <right style="medium"/>
      <top style="thin">
        <color indexed="63"/>
      </top>
      <bottom style="medium"/>
    </border>
    <border>
      <left style="thin"/>
      <right style="medium"/>
      <top style="medium"/>
      <bottom style="thin"/>
    </border>
    <border>
      <left style="medium"/>
      <right/>
      <top style="thin"/>
      <bottom style="thin"/>
    </border>
    <border>
      <left/>
      <right style="medium"/>
      <top style="thin"/>
      <bottom style="thin"/>
    </border>
    <border>
      <left/>
      <right style="hair"/>
      <top/>
      <bottom style="thin"/>
    </border>
    <border>
      <left style="thin"/>
      <right/>
      <top style="hair"/>
      <bottom style="thin"/>
    </border>
    <border>
      <left/>
      <right style="hair"/>
      <top style="hair"/>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76">
    <xf numFmtId="0" fontId="0" fillId="0" borderId="0" xfId="0" applyAlignment="1">
      <alignment/>
    </xf>
    <xf numFmtId="0" fontId="4" fillId="0" borderId="0" xfId="0" applyFont="1" applyAlignment="1">
      <alignment/>
    </xf>
    <xf numFmtId="0" fontId="9" fillId="0" borderId="10" xfId="0" applyFont="1" applyBorder="1" applyAlignment="1">
      <alignment horizontal="centerContinuous" wrapText="1"/>
    </xf>
    <xf numFmtId="0" fontId="9" fillId="0" borderId="11" xfId="0" applyFont="1" applyBorder="1" applyAlignment="1">
      <alignment horizontal="centerContinuous" wrapText="1"/>
    </xf>
    <xf numFmtId="0" fontId="0" fillId="0" borderId="0" xfId="0" applyFont="1" applyAlignment="1">
      <alignment/>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3" fontId="11" fillId="0" borderId="16" xfId="0" applyNumberFormat="1" applyFont="1" applyBorder="1" applyAlignment="1">
      <alignment horizontal="right"/>
    </xf>
    <xf numFmtId="0" fontId="11" fillId="0" borderId="16" xfId="0" applyFont="1" applyBorder="1" applyAlignment="1">
      <alignment horizontal="right"/>
    </xf>
    <xf numFmtId="3" fontId="11" fillId="0" borderId="17" xfId="0" applyNumberFormat="1" applyFont="1" applyBorder="1" applyAlignment="1">
      <alignment horizontal="right"/>
    </xf>
    <xf numFmtId="3" fontId="11" fillId="0" borderId="0" xfId="0" applyNumberFormat="1" applyFont="1" applyBorder="1" applyAlignment="1">
      <alignment horizontal="right"/>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17" xfId="0" applyNumberFormat="1" applyFont="1" applyFill="1" applyBorder="1" applyAlignment="1">
      <alignment/>
    </xf>
    <xf numFmtId="0" fontId="0" fillId="0" borderId="12" xfId="0" applyFont="1" applyBorder="1" applyAlignment="1">
      <alignment/>
    </xf>
    <xf numFmtId="0" fontId="0" fillId="0" borderId="15" xfId="0" applyFont="1" applyBorder="1" applyAlignment="1">
      <alignment/>
    </xf>
    <xf numFmtId="0" fontId="0" fillId="0" borderId="0" xfId="0" applyFont="1" applyBorder="1" applyAlignment="1">
      <alignment/>
    </xf>
    <xf numFmtId="0" fontId="0" fillId="0" borderId="0" xfId="0" applyBorder="1" applyAlignment="1">
      <alignment/>
    </xf>
    <xf numFmtId="0" fontId="9" fillId="0" borderId="13" xfId="0" applyFont="1" applyBorder="1" applyAlignment="1">
      <alignment wrapText="1"/>
    </xf>
    <xf numFmtId="0" fontId="9" fillId="0" borderId="19" xfId="0" applyFont="1" applyBorder="1" applyAlignment="1">
      <alignment horizontal="centerContinuous" wrapText="1"/>
    </xf>
    <xf numFmtId="0" fontId="10" fillId="0" borderId="20"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9" fillId="0" borderId="23" xfId="0" applyFont="1" applyBorder="1" applyAlignment="1">
      <alignment horizontal="centerContinuous" wrapText="1"/>
    </xf>
    <xf numFmtId="4" fontId="11" fillId="0" borderId="16" xfId="0" applyNumberFormat="1" applyFont="1" applyBorder="1" applyAlignment="1">
      <alignment horizontal="right"/>
    </xf>
    <xf numFmtId="4" fontId="11" fillId="0" borderId="17" xfId="0" applyNumberFormat="1" applyFont="1" applyBorder="1" applyAlignment="1">
      <alignment horizontal="right"/>
    </xf>
    <xf numFmtId="4" fontId="11" fillId="0" borderId="0" xfId="0" applyNumberFormat="1" applyFont="1" applyBorder="1" applyAlignment="1">
      <alignment horizontal="right"/>
    </xf>
    <xf numFmtId="4" fontId="0" fillId="0" borderId="18" xfId="0" applyNumberFormat="1" applyFont="1" applyFill="1" applyBorder="1" applyAlignment="1">
      <alignment/>
    </xf>
    <xf numFmtId="4" fontId="0" fillId="0" borderId="16" xfId="0" applyNumberFormat="1" applyFont="1" applyFill="1" applyBorder="1" applyAlignment="1">
      <alignment/>
    </xf>
    <xf numFmtId="4" fontId="0" fillId="0" borderId="17" xfId="0" applyNumberFormat="1" applyFont="1" applyFill="1" applyBorder="1" applyAlignment="1">
      <alignment/>
    </xf>
    <xf numFmtId="3" fontId="0" fillId="0" borderId="0" xfId="0" applyNumberFormat="1" applyFont="1" applyFill="1" applyBorder="1" applyAlignment="1">
      <alignment/>
    </xf>
    <xf numFmtId="4" fontId="0" fillId="0" borderId="0" xfId="0" applyNumberFormat="1" applyFont="1" applyFill="1" applyBorder="1" applyAlignment="1">
      <alignment/>
    </xf>
    <xf numFmtId="0" fontId="0" fillId="33" borderId="0" xfId="0" applyFont="1" applyFill="1" applyAlignment="1">
      <alignment/>
    </xf>
    <xf numFmtId="0" fontId="0" fillId="33" borderId="0" xfId="0" applyFill="1" applyBorder="1" applyAlignment="1">
      <alignment/>
    </xf>
    <xf numFmtId="0" fontId="0" fillId="33" borderId="0" xfId="0" applyFont="1" applyFill="1" applyBorder="1" applyAlignment="1">
      <alignment/>
    </xf>
    <xf numFmtId="164" fontId="0" fillId="33" borderId="0" xfId="42" applyNumberFormat="1" applyFont="1" applyFill="1" applyAlignment="1">
      <alignment/>
    </xf>
    <xf numFmtId="164" fontId="0" fillId="0" borderId="0" xfId="42" applyNumberFormat="1" applyFont="1" applyAlignment="1">
      <alignment/>
    </xf>
    <xf numFmtId="164" fontId="0" fillId="0" borderId="0" xfId="42" applyNumberFormat="1" applyFont="1" applyAlignment="1">
      <alignment/>
    </xf>
    <xf numFmtId="0" fontId="4" fillId="0" borderId="23" xfId="0" applyFont="1" applyBorder="1" applyAlignment="1">
      <alignment horizontal="centerContinuous"/>
    </xf>
    <xf numFmtId="0" fontId="10" fillId="0" borderId="16" xfId="0" applyFont="1" applyBorder="1" applyAlignment="1">
      <alignment horizontal="center"/>
    </xf>
    <xf numFmtId="0" fontId="10" fillId="0" borderId="24" xfId="0" applyFont="1" applyBorder="1" applyAlignment="1">
      <alignment horizontal="center"/>
    </xf>
    <xf numFmtId="0" fontId="15" fillId="0" borderId="0" xfId="0" applyFont="1" applyAlignment="1">
      <alignment vertical="top"/>
    </xf>
    <xf numFmtId="0" fontId="18" fillId="0" borderId="0" xfId="0" applyFont="1" applyAlignment="1">
      <alignment vertical="top"/>
    </xf>
    <xf numFmtId="0" fontId="14" fillId="0" borderId="0" xfId="0" applyFont="1" applyAlignment="1">
      <alignment vertical="top" wrapText="1"/>
    </xf>
    <xf numFmtId="0" fontId="15" fillId="0" borderId="0" xfId="0" applyFont="1" applyAlignment="1">
      <alignment horizontal="center" vertical="top"/>
    </xf>
    <xf numFmtId="0" fontId="15" fillId="0" borderId="0" xfId="0" applyFont="1" applyAlignment="1">
      <alignment horizontal="left" vertical="top"/>
    </xf>
    <xf numFmtId="0" fontId="14" fillId="0" borderId="0" xfId="0" applyFont="1" applyAlignment="1">
      <alignment horizontal="left" vertical="top" wrapText="1"/>
    </xf>
    <xf numFmtId="0" fontId="18" fillId="0" borderId="0" xfId="0" applyFont="1" applyAlignment="1">
      <alignment vertical="top" wrapText="1"/>
    </xf>
    <xf numFmtId="0" fontId="16" fillId="0" borderId="0" xfId="0" applyFont="1" applyAlignment="1">
      <alignment horizontal="center" vertical="top" wrapText="1"/>
    </xf>
    <xf numFmtId="0" fontId="14" fillId="0" borderId="0" xfId="0" applyFont="1" applyAlignment="1">
      <alignment horizontal="left" vertical="top"/>
    </xf>
    <xf numFmtId="0" fontId="17" fillId="0" borderId="0" xfId="0" applyFont="1" applyAlignment="1">
      <alignment vertical="top" wrapText="1"/>
    </xf>
    <xf numFmtId="0" fontId="19" fillId="0" borderId="0" xfId="0" applyFont="1" applyAlignment="1">
      <alignment vertical="top"/>
    </xf>
    <xf numFmtId="0" fontId="15" fillId="0" borderId="0" xfId="0" applyFont="1" applyAlignment="1">
      <alignment horizontal="centerContinuous" vertical="top" wrapText="1"/>
    </xf>
    <xf numFmtId="0" fontId="18" fillId="0" borderId="0" xfId="0" applyFont="1" applyAlignment="1">
      <alignment horizontal="centerContinuous" vertical="top" wrapText="1"/>
    </xf>
    <xf numFmtId="0" fontId="17" fillId="0" borderId="0" xfId="0" applyFont="1" applyAlignment="1">
      <alignment horizontal="centerContinuous" vertical="top" wrapText="1"/>
    </xf>
    <xf numFmtId="0" fontId="20" fillId="0" borderId="0" xfId="0" applyFont="1" applyAlignment="1">
      <alignment vertical="top"/>
    </xf>
    <xf numFmtId="0" fontId="21" fillId="0" borderId="0" xfId="0" applyFont="1" applyAlignment="1">
      <alignment horizontal="center" vertical="top"/>
    </xf>
    <xf numFmtId="0" fontId="15" fillId="0" borderId="0" xfId="0" applyFont="1" applyAlignment="1">
      <alignment vertical="center"/>
    </xf>
    <xf numFmtId="0" fontId="18" fillId="0" borderId="0" xfId="0" applyFont="1" applyAlignment="1">
      <alignment vertical="center"/>
    </xf>
    <xf numFmtId="0" fontId="21" fillId="0" borderId="0" xfId="0" applyFont="1" applyAlignment="1">
      <alignment horizontal="center" vertical="center"/>
    </xf>
    <xf numFmtId="0" fontId="15" fillId="0" borderId="0" xfId="0" applyFont="1" applyAlignment="1">
      <alignment horizontal="center" vertical="center"/>
    </xf>
    <xf numFmtId="0" fontId="7" fillId="34" borderId="25" xfId="0" applyFont="1" applyFill="1" applyBorder="1" applyAlignment="1" applyProtection="1">
      <alignment horizontal="centerContinuous" vertical="center" wrapText="1"/>
      <protection locked="0"/>
    </xf>
    <xf numFmtId="0" fontId="4" fillId="34" borderId="26" xfId="0" applyFont="1" applyFill="1" applyBorder="1" applyAlignment="1" applyProtection="1">
      <alignment horizontal="centerContinuous" vertical="center" wrapText="1"/>
      <protection locked="0"/>
    </xf>
    <xf numFmtId="0" fontId="4" fillId="34" borderId="27" xfId="0" applyFont="1" applyFill="1" applyBorder="1" applyAlignment="1" applyProtection="1">
      <alignment horizontal="centerContinuous" vertical="center" wrapText="1"/>
      <protection locked="0"/>
    </xf>
    <xf numFmtId="165" fontId="9" fillId="34" borderId="16" xfId="0" applyNumberFormat="1" applyFont="1" applyFill="1" applyBorder="1" applyAlignment="1" applyProtection="1">
      <alignment horizontal="right" vertical="center" wrapText="1"/>
      <protection locked="0"/>
    </xf>
    <xf numFmtId="3" fontId="9" fillId="34" borderId="16"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center" vertical="center" textRotation="90" wrapText="1"/>
      <protection/>
    </xf>
    <xf numFmtId="0" fontId="13" fillId="35" borderId="0" xfId="0" applyFont="1" applyFill="1" applyBorder="1" applyAlignment="1" applyProtection="1">
      <alignment horizontal="left" vertical="center"/>
      <protection/>
    </xf>
    <xf numFmtId="0" fontId="0" fillId="35" borderId="0" xfId="0" applyFill="1" applyBorder="1" applyAlignment="1" applyProtection="1">
      <alignment horizontal="center" vertical="center"/>
      <protection/>
    </xf>
    <xf numFmtId="0" fontId="0" fillId="35" borderId="0" xfId="0" applyFill="1" applyBorder="1" applyAlignment="1" applyProtection="1">
      <alignment vertical="center"/>
      <protection/>
    </xf>
    <xf numFmtId="0" fontId="5" fillId="35" borderId="0" xfId="0" applyFont="1" applyFill="1" applyBorder="1" applyAlignment="1" applyProtection="1">
      <alignment horizontal="centerContinuous" vertical="center" wrapText="1"/>
      <protection/>
    </xf>
    <xf numFmtId="0" fontId="5" fillId="35" borderId="0" xfId="0" applyFont="1" applyFill="1" applyBorder="1" applyAlignment="1" applyProtection="1">
      <alignment horizontal="left" vertical="center" wrapText="1"/>
      <protection/>
    </xf>
    <xf numFmtId="0" fontId="5" fillId="35" borderId="0" xfId="0" applyFont="1" applyFill="1" applyBorder="1" applyAlignment="1" applyProtection="1">
      <alignment horizontal="center" vertical="center" wrapText="1"/>
      <protection/>
    </xf>
    <xf numFmtId="0" fontId="0" fillId="0" borderId="0" xfId="0" applyAlignment="1" applyProtection="1">
      <alignment vertical="center"/>
      <protection/>
    </xf>
    <xf numFmtId="0" fontId="6" fillId="35" borderId="0" xfId="0" applyFont="1" applyFill="1" applyBorder="1" applyAlignment="1" applyProtection="1">
      <alignment horizontal="center" vertical="center" wrapText="1"/>
      <protection/>
    </xf>
    <xf numFmtId="0" fontId="4" fillId="35" borderId="0" xfId="0" applyFont="1" applyFill="1" applyBorder="1" applyAlignment="1" applyProtection="1">
      <alignment horizontal="right" vertical="center"/>
      <protection/>
    </xf>
    <xf numFmtId="0" fontId="8" fillId="35" borderId="28" xfId="0" applyFont="1" applyFill="1" applyBorder="1" applyAlignment="1" applyProtection="1">
      <alignment horizontal="centerContinuous" vertical="center" wrapText="1"/>
      <protection/>
    </xf>
    <xf numFmtId="0" fontId="8" fillId="35" borderId="29" xfId="0" applyFont="1" applyFill="1" applyBorder="1" applyAlignment="1" applyProtection="1">
      <alignment horizontal="centerContinuous" vertical="center" wrapText="1"/>
      <protection/>
    </xf>
    <xf numFmtId="0" fontId="8" fillId="35" borderId="0" xfId="0" applyFont="1" applyFill="1" applyBorder="1" applyAlignment="1" applyProtection="1">
      <alignment horizontal="center" vertical="center" wrapText="1"/>
      <protection/>
    </xf>
    <xf numFmtId="0" fontId="4" fillId="35" borderId="0" xfId="0" applyFont="1" applyFill="1" applyAlignment="1" applyProtection="1">
      <alignment vertical="center" wrapText="1"/>
      <protection/>
    </xf>
    <xf numFmtId="0" fontId="4" fillId="35" borderId="0" xfId="0" applyFont="1" applyFill="1" applyAlignment="1" applyProtection="1">
      <alignment vertical="center"/>
      <protection/>
    </xf>
    <xf numFmtId="0" fontId="9" fillId="35" borderId="0" xfId="0" applyFont="1" applyFill="1" applyBorder="1" applyAlignment="1" applyProtection="1">
      <alignment horizontal="left" vertical="center"/>
      <protection/>
    </xf>
    <xf numFmtId="0" fontId="4" fillId="35" borderId="0" xfId="0" applyFont="1" applyFill="1" applyBorder="1" applyAlignment="1" applyProtection="1">
      <alignment horizontal="center" vertical="center"/>
      <protection/>
    </xf>
    <xf numFmtId="0" fontId="4" fillId="35" borderId="0" xfId="0" applyFont="1" applyFill="1" applyAlignment="1" applyProtection="1">
      <alignment horizontal="center" vertical="center"/>
      <protection/>
    </xf>
    <xf numFmtId="0" fontId="8" fillId="35" borderId="0" xfId="0" applyFont="1" applyFill="1" applyBorder="1" applyAlignment="1" applyProtection="1">
      <alignment horizontal="centerContinuous" vertical="center" wrapText="1"/>
      <protection/>
    </xf>
    <xf numFmtId="0" fontId="8" fillId="35" borderId="0" xfId="0" applyFont="1" applyFill="1" applyBorder="1" applyAlignment="1" applyProtection="1">
      <alignment vertical="center" wrapText="1"/>
      <protection/>
    </xf>
    <xf numFmtId="14" fontId="8" fillId="35" borderId="0" xfId="0" applyNumberFormat="1" applyFont="1" applyFill="1" applyBorder="1" applyAlignment="1" applyProtection="1">
      <alignment vertical="center" wrapText="1"/>
      <protection/>
    </xf>
    <xf numFmtId="0" fontId="12"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left" vertical="center" wrapText="1"/>
      <protection/>
    </xf>
    <xf numFmtId="0" fontId="0" fillId="35" borderId="0" xfId="0" applyFill="1" applyAlignment="1" applyProtection="1">
      <alignment vertical="center"/>
      <protection/>
    </xf>
    <xf numFmtId="0" fontId="4" fillId="35" borderId="0" xfId="0" applyFont="1" applyFill="1" applyBorder="1" applyAlignment="1" applyProtection="1">
      <alignment vertical="center" wrapText="1"/>
      <protection/>
    </xf>
    <xf numFmtId="0" fontId="9" fillId="35" borderId="10" xfId="0" applyFont="1" applyFill="1" applyBorder="1" applyAlignment="1" applyProtection="1">
      <alignment horizontal="centerContinuous" vertical="center"/>
      <protection/>
    </xf>
    <xf numFmtId="0" fontId="9" fillId="35" borderId="10" xfId="0" applyFont="1" applyFill="1" applyBorder="1" applyAlignment="1" applyProtection="1" quotePrefix="1">
      <alignment horizontal="centerContinuous" vertical="center" wrapText="1"/>
      <protection/>
    </xf>
    <xf numFmtId="0" fontId="4" fillId="35" borderId="11" xfId="0" applyFont="1" applyFill="1" applyBorder="1" applyAlignment="1" applyProtection="1">
      <alignment horizontal="centerContinuous" vertical="center" wrapText="1"/>
      <protection/>
    </xf>
    <xf numFmtId="0" fontId="4" fillId="35" borderId="23" xfId="0" applyFont="1" applyFill="1" applyBorder="1" applyAlignment="1" applyProtection="1">
      <alignment horizontal="centerContinuous" vertical="center" wrapText="1"/>
      <protection/>
    </xf>
    <xf numFmtId="0" fontId="9" fillId="35" borderId="30" xfId="0" applyFont="1" applyFill="1" applyBorder="1" applyAlignment="1" applyProtection="1">
      <alignment horizontal="centerContinuous" vertical="center"/>
      <protection/>
    </xf>
    <xf numFmtId="0" fontId="9" fillId="35" borderId="20" xfId="0" applyFont="1" applyFill="1" applyBorder="1" applyAlignment="1" applyProtection="1">
      <alignment horizontal="centerContinuous" vertical="center" wrapText="1"/>
      <protection/>
    </xf>
    <xf numFmtId="0" fontId="9" fillId="35" borderId="21" xfId="0" applyFont="1" applyFill="1" applyBorder="1" applyAlignment="1" applyProtection="1">
      <alignment horizontal="centerContinuous" vertical="center" wrapText="1"/>
      <protection/>
    </xf>
    <xf numFmtId="0" fontId="9" fillId="35" borderId="22" xfId="0" applyFont="1" applyFill="1" applyBorder="1" applyAlignment="1" applyProtection="1">
      <alignment horizontal="centerContinuous" vertical="center" wrapText="1"/>
      <protection/>
    </xf>
    <xf numFmtId="0" fontId="9" fillId="35" borderId="31"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Continuous" vertical="center" wrapText="1"/>
      <protection/>
    </xf>
    <xf numFmtId="0" fontId="4" fillId="35" borderId="26" xfId="0" applyFont="1" applyFill="1" applyBorder="1" applyAlignment="1" applyProtection="1">
      <alignment horizontal="centerContinuous" vertical="center" wrapText="1"/>
      <protection/>
    </xf>
    <xf numFmtId="0" fontId="8" fillId="35" borderId="0"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Continuous" vertical="center" wrapText="1"/>
      <protection/>
    </xf>
    <xf numFmtId="0" fontId="4" fillId="35" borderId="0" xfId="0" applyFont="1" applyFill="1" applyBorder="1" applyAlignment="1" applyProtection="1">
      <alignment horizontal="centerContinuous" vertical="center" wrapText="1"/>
      <protection/>
    </xf>
    <xf numFmtId="164" fontId="4" fillId="35" borderId="0" xfId="42" applyNumberFormat="1" applyFont="1" applyFill="1" applyBorder="1" applyAlignment="1" applyProtection="1">
      <alignment vertical="center" wrapText="1"/>
      <protection/>
    </xf>
    <xf numFmtId="0" fontId="0" fillId="35" borderId="0" xfId="0" applyFill="1" applyAlignment="1" applyProtection="1">
      <alignment horizontal="centerContinuous" vertical="center" wrapText="1"/>
      <protection/>
    </xf>
    <xf numFmtId="0" fontId="4" fillId="35" borderId="0" xfId="0" applyFont="1" applyFill="1" applyBorder="1" applyAlignment="1" applyProtection="1">
      <alignment horizontal="left" vertical="center"/>
      <protection/>
    </xf>
    <xf numFmtId="0" fontId="8" fillId="35" borderId="0" xfId="0" applyFont="1" applyFill="1" applyBorder="1" applyAlignment="1" applyProtection="1">
      <alignment horizontal="left" vertical="center" wrapText="1"/>
      <protection/>
    </xf>
    <xf numFmtId="0" fontId="4" fillId="0" borderId="0" xfId="0" applyFont="1" applyAlignment="1" applyProtection="1">
      <alignment vertical="center" wrapText="1"/>
      <protection/>
    </xf>
    <xf numFmtId="0" fontId="9" fillId="35" borderId="25" xfId="0" applyFont="1" applyFill="1" applyBorder="1" applyAlignment="1" applyProtection="1">
      <alignment horizontal="left" vertical="center"/>
      <protection/>
    </xf>
    <xf numFmtId="0" fontId="4" fillId="35" borderId="26" xfId="0" applyFont="1" applyFill="1" applyBorder="1" applyAlignment="1" applyProtection="1">
      <alignment horizontal="left" vertical="center"/>
      <protection/>
    </xf>
    <xf numFmtId="0" fontId="0" fillId="0" borderId="26" xfId="0" applyBorder="1" applyAlignment="1" applyProtection="1">
      <alignment vertical="center"/>
      <protection/>
    </xf>
    <xf numFmtId="1" fontId="9" fillId="35" borderId="26" xfId="0" applyNumberFormat="1" applyFont="1" applyFill="1" applyBorder="1" applyAlignment="1" applyProtection="1">
      <alignment horizontal="left" vertical="center"/>
      <protection/>
    </xf>
    <xf numFmtId="0" fontId="8" fillId="35" borderId="26" xfId="0" applyFont="1" applyFill="1" applyBorder="1" applyAlignment="1" applyProtection="1">
      <alignment horizontal="centerContinuous" vertical="center" wrapText="1"/>
      <protection/>
    </xf>
    <xf numFmtId="0" fontId="8" fillId="35" borderId="27" xfId="0" applyFont="1" applyFill="1" applyBorder="1" applyAlignment="1" applyProtection="1">
      <alignment horizontal="centerContinuous" vertical="center" wrapText="1"/>
      <protection/>
    </xf>
    <xf numFmtId="0" fontId="5" fillId="35" borderId="0" xfId="0" applyFont="1" applyFill="1" applyBorder="1" applyAlignment="1" applyProtection="1" quotePrefix="1">
      <alignment horizontal="left" vertical="center"/>
      <protection/>
    </xf>
    <xf numFmtId="0" fontId="10" fillId="35" borderId="0" xfId="0" applyFont="1" applyFill="1" applyBorder="1" applyAlignment="1" applyProtection="1">
      <alignment vertical="center"/>
      <protection/>
    </xf>
    <xf numFmtId="0" fontId="8" fillId="35" borderId="0" xfId="0" applyFont="1" applyFill="1" applyBorder="1" applyAlignment="1" applyProtection="1">
      <alignment vertical="center" wrapText="1"/>
      <protection/>
    </xf>
    <xf numFmtId="0" fontId="10" fillId="35" borderId="0" xfId="0" applyFont="1" applyFill="1" applyBorder="1" applyAlignment="1" applyProtection="1">
      <alignment horizontal="center" vertical="center"/>
      <protection/>
    </xf>
    <xf numFmtId="0" fontId="10" fillId="35" borderId="0" xfId="0" applyFont="1" applyFill="1" applyBorder="1" applyAlignment="1" applyProtection="1">
      <alignment vertical="center" wrapText="1"/>
      <protection/>
    </xf>
    <xf numFmtId="0" fontId="0" fillId="35" borderId="0" xfId="0" applyFill="1" applyBorder="1" applyAlignment="1" applyProtection="1">
      <alignment vertical="center" wrapText="1"/>
      <protection/>
    </xf>
    <xf numFmtId="0" fontId="0" fillId="0" borderId="0" xfId="0" applyAlignment="1" applyProtection="1">
      <alignment vertical="center" wrapText="1"/>
      <protection/>
    </xf>
    <xf numFmtId="0" fontId="0" fillId="34" borderId="16" xfId="0" applyFont="1" applyFill="1" applyBorder="1" applyAlignment="1" applyProtection="1">
      <alignment horizontal="center" vertical="center" wrapText="1"/>
      <protection/>
    </xf>
    <xf numFmtId="3" fontId="9" fillId="33" borderId="16" xfId="0" applyNumberFormat="1" applyFont="1" applyFill="1" applyBorder="1" applyAlignment="1" applyProtection="1">
      <alignment horizontal="center" vertical="center" wrapText="1"/>
      <protection/>
    </xf>
    <xf numFmtId="3" fontId="4" fillId="34" borderId="16" xfId="0" applyNumberFormat="1" applyFont="1" applyFill="1" applyBorder="1" applyAlignment="1" applyProtection="1">
      <alignment horizontal="right" vertical="center" wrapText="1"/>
      <protection locked="0"/>
    </xf>
    <xf numFmtId="0" fontId="4" fillId="0" borderId="11" xfId="0" applyFont="1" applyBorder="1" applyAlignment="1">
      <alignment horizontal="centerContinuous"/>
    </xf>
    <xf numFmtId="0" fontId="24" fillId="0" borderId="0" xfId="0" applyFont="1" applyAlignment="1">
      <alignment/>
    </xf>
    <xf numFmtId="3" fontId="0" fillId="0" borderId="34" xfId="0" applyNumberFormat="1" applyFont="1" applyBorder="1" applyAlignment="1">
      <alignment horizontal="center"/>
    </xf>
    <xf numFmtId="3" fontId="25" fillId="0" borderId="34" xfId="0" applyNumberFormat="1" applyFont="1" applyBorder="1" applyAlignment="1">
      <alignment horizontal="center"/>
    </xf>
    <xf numFmtId="0" fontId="24" fillId="36" borderId="35" xfId="0" applyFont="1" applyFill="1" applyBorder="1" applyAlignment="1">
      <alignment/>
    </xf>
    <xf numFmtId="0" fontId="0" fillId="0" borderId="35" xfId="0" applyFont="1" applyBorder="1" applyAlignment="1">
      <alignment/>
    </xf>
    <xf numFmtId="0" fontId="10" fillId="0" borderId="35" xfId="0" applyFont="1" applyBorder="1" applyAlignment="1">
      <alignment/>
    </xf>
    <xf numFmtId="0" fontId="0" fillId="0" borderId="0" xfId="0" applyFont="1" applyBorder="1" applyAlignment="1">
      <alignment/>
    </xf>
    <xf numFmtId="0" fontId="0" fillId="0" borderId="35" xfId="0" applyFont="1" applyBorder="1" applyAlignment="1">
      <alignment/>
    </xf>
    <xf numFmtId="0" fontId="0" fillId="0" borderId="35" xfId="0" applyBorder="1" applyAlignment="1">
      <alignment/>
    </xf>
    <xf numFmtId="0" fontId="24" fillId="36" borderId="0" xfId="0" applyFont="1" applyFill="1" applyBorder="1" applyAlignment="1">
      <alignment/>
    </xf>
    <xf numFmtId="0" fontId="0" fillId="0" borderId="0" xfId="0" applyFont="1" applyAlignment="1">
      <alignment/>
    </xf>
    <xf numFmtId="0" fontId="0" fillId="0" borderId="34" xfId="0" applyFont="1" applyBorder="1" applyAlignment="1">
      <alignment/>
    </xf>
    <xf numFmtId="0" fontId="24" fillId="0" borderId="0" xfId="0" applyFont="1" applyBorder="1" applyAlignment="1">
      <alignment horizontal="centerContinuous" wrapText="1"/>
    </xf>
    <xf numFmtId="0" fontId="24" fillId="0" borderId="36" xfId="0" applyFont="1" applyBorder="1" applyAlignment="1">
      <alignment horizontal="centerContinuous" wrapText="1"/>
    </xf>
    <xf numFmtId="0" fontId="24" fillId="0" borderId="30" xfId="0" applyFont="1" applyBorder="1" applyAlignment="1">
      <alignment horizontal="centerContinuous" wrapText="1"/>
    </xf>
    <xf numFmtId="3" fontId="4" fillId="0" borderId="16" xfId="0" applyNumberFormat="1" applyFont="1" applyFill="1" applyBorder="1" applyAlignment="1" applyProtection="1">
      <alignment vertical="center" wrapText="1"/>
      <protection/>
    </xf>
    <xf numFmtId="0" fontId="9" fillId="34"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textRotation="90" wrapTex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3" fontId="9" fillId="35" borderId="0" xfId="0" applyNumberFormat="1" applyFont="1" applyFill="1" applyBorder="1" applyAlignment="1" applyProtection="1">
      <alignment horizontal="center" vertical="center" wrapText="1"/>
      <protection/>
    </xf>
    <xf numFmtId="3" fontId="9" fillId="35" borderId="26" xfId="0" applyNumberFormat="1" applyFont="1" applyFill="1" applyBorder="1" applyAlignment="1" applyProtection="1">
      <alignment horizontal="center" vertical="center" wrapText="1"/>
      <protection/>
    </xf>
    <xf numFmtId="3" fontId="4" fillId="0" borderId="16" xfId="42" applyNumberFormat="1" applyFont="1" applyFill="1" applyBorder="1" applyAlignment="1" applyProtection="1">
      <alignment vertical="center" wrapText="1"/>
      <protection/>
    </xf>
    <xf numFmtId="37" fontId="9" fillId="0" borderId="16" xfId="0" applyNumberFormat="1" applyFont="1" applyFill="1" applyBorder="1" applyAlignment="1" applyProtection="1">
      <alignment vertical="center" wrapText="1"/>
      <protection/>
    </xf>
    <xf numFmtId="0" fontId="4" fillId="0" borderId="0" xfId="0" applyFont="1" applyFill="1" applyAlignment="1" applyProtection="1">
      <alignment vertical="center" wrapText="1"/>
      <protection/>
    </xf>
    <xf numFmtId="3" fontId="4" fillId="0" borderId="16" xfId="0" applyNumberFormat="1" applyFont="1" applyFill="1" applyBorder="1" applyAlignment="1" applyProtection="1">
      <alignment vertical="center" wrapText="1"/>
      <protection/>
    </xf>
    <xf numFmtId="3" fontId="9" fillId="37" borderId="37" xfId="0" applyNumberFormat="1" applyFont="1" applyFill="1" applyBorder="1" applyAlignment="1" applyProtection="1">
      <alignment horizontal="center" vertical="center" wrapText="1"/>
      <protection/>
    </xf>
    <xf numFmtId="3" fontId="9" fillId="37" borderId="16" xfId="0" applyNumberFormat="1" applyFont="1" applyFill="1" applyBorder="1" applyAlignment="1" applyProtection="1">
      <alignment horizontal="center" vertical="center" wrapText="1"/>
      <protection/>
    </xf>
    <xf numFmtId="0" fontId="9" fillId="35" borderId="16" xfId="0" applyFont="1" applyFill="1" applyBorder="1" applyAlignment="1" applyProtection="1">
      <alignment horizontal="center" vertical="center" wrapText="1"/>
      <protection/>
    </xf>
    <xf numFmtId="0" fontId="15" fillId="38" borderId="25" xfId="0" applyFont="1" applyFill="1" applyBorder="1" applyAlignment="1">
      <alignment horizontal="centerContinuous" vertical="top" wrapText="1"/>
    </xf>
    <xf numFmtId="0" fontId="18" fillId="38" borderId="27" xfId="0" applyFont="1" applyFill="1" applyBorder="1" applyAlignment="1">
      <alignment horizontal="centerContinuous" vertical="top" wrapText="1"/>
    </xf>
    <xf numFmtId="0" fontId="9" fillId="35" borderId="38" xfId="0" applyFont="1" applyFill="1" applyBorder="1" applyAlignment="1" applyProtection="1">
      <alignment horizontal="center" vertical="center" wrapText="1"/>
      <protection/>
    </xf>
    <xf numFmtId="0" fontId="0" fillId="0" borderId="39" xfId="0" applyBorder="1" applyAlignment="1" applyProtection="1">
      <alignment vertical="center"/>
      <protection/>
    </xf>
    <xf numFmtId="3" fontId="4" fillId="34" borderId="16" xfId="0" applyNumberFormat="1" applyFont="1" applyFill="1" applyBorder="1" applyAlignment="1" applyProtection="1">
      <alignment vertical="center" wrapText="1"/>
      <protection/>
    </xf>
    <xf numFmtId="37" fontId="9" fillId="0" borderId="16" xfId="0" applyNumberFormat="1" applyFont="1" applyFill="1" applyBorder="1" applyAlignment="1" applyProtection="1">
      <alignment horizontal="center" vertical="center" wrapText="1"/>
      <protection/>
    </xf>
    <xf numFmtId="0" fontId="3" fillId="0" borderId="0" xfId="52" applyAlignment="1" applyProtection="1">
      <alignment/>
      <protection/>
    </xf>
    <xf numFmtId="0" fontId="24" fillId="0" borderId="0" xfId="0" applyFont="1" applyAlignment="1">
      <alignment horizontal="right"/>
    </xf>
    <xf numFmtId="0" fontId="26" fillId="37" borderId="40" xfId="0" applyFont="1" applyFill="1" applyBorder="1" applyAlignment="1">
      <alignment horizontal="centerContinuous" vertical="top" wrapText="1"/>
    </xf>
    <xf numFmtId="0" fontId="27" fillId="37" borderId="41" xfId="0" applyFont="1" applyFill="1" applyBorder="1" applyAlignment="1">
      <alignment horizontal="centerContinuous" vertical="top" wrapText="1"/>
    </xf>
    <xf numFmtId="3" fontId="4" fillId="0" borderId="27" xfId="0" applyNumberFormat="1" applyFont="1" applyFill="1" applyBorder="1" applyAlignment="1" applyProtection="1">
      <alignment vertical="center" wrapText="1"/>
      <protection/>
    </xf>
    <xf numFmtId="3" fontId="4" fillId="0" borderId="27" xfId="0" applyNumberFormat="1" applyFont="1" applyFill="1" applyBorder="1" applyAlignment="1" applyProtection="1">
      <alignment vertical="center" wrapText="1"/>
      <protection/>
    </xf>
    <xf numFmtId="3" fontId="4" fillId="0" borderId="42" xfId="0" applyNumberFormat="1" applyFont="1" applyFill="1" applyBorder="1" applyAlignment="1" applyProtection="1">
      <alignment vertical="center" wrapText="1"/>
      <protection/>
    </xf>
    <xf numFmtId="3" fontId="4" fillId="0" borderId="43" xfId="0" applyNumberFormat="1" applyFont="1" applyFill="1" applyBorder="1" applyAlignment="1" applyProtection="1">
      <alignment vertical="center" wrapText="1"/>
      <protection/>
    </xf>
    <xf numFmtId="0" fontId="9" fillId="35" borderId="44" xfId="0" applyFont="1" applyFill="1" applyBorder="1" applyAlignment="1" applyProtection="1">
      <alignment horizontal="center" vertical="center" wrapText="1"/>
      <protection/>
    </xf>
    <xf numFmtId="0" fontId="9" fillId="35" borderId="13" xfId="0" applyFont="1" applyFill="1" applyBorder="1" applyAlignment="1" applyProtection="1">
      <alignment horizontal="center" vertical="center" wrapText="1"/>
      <protection/>
    </xf>
    <xf numFmtId="0" fontId="9" fillId="35" borderId="45" xfId="0" applyFont="1" applyFill="1" applyBorder="1" applyAlignment="1" applyProtection="1">
      <alignment horizontal="center" vertical="center" wrapText="1"/>
      <protection/>
    </xf>
    <xf numFmtId="3" fontId="4" fillId="0" borderId="46" xfId="0" applyNumberFormat="1" applyFont="1" applyFill="1" applyBorder="1" applyAlignment="1" applyProtection="1">
      <alignment vertical="center" wrapText="1"/>
      <protection/>
    </xf>
    <xf numFmtId="3" fontId="4" fillId="0" borderId="46" xfId="0" applyNumberFormat="1" applyFont="1" applyFill="1" applyBorder="1" applyAlignment="1" applyProtection="1">
      <alignment vertical="center" wrapText="1"/>
      <protection/>
    </xf>
    <xf numFmtId="2" fontId="4" fillId="0" borderId="17" xfId="0" applyNumberFormat="1" applyFont="1" applyFill="1" applyBorder="1" applyAlignment="1" applyProtection="1">
      <alignment vertical="center" wrapText="1"/>
      <protection/>
    </xf>
    <xf numFmtId="2" fontId="4" fillId="0" borderId="47" xfId="0" applyNumberFormat="1" applyFont="1" applyFill="1" applyBorder="1" applyAlignment="1" applyProtection="1">
      <alignment vertical="center" wrapText="1"/>
      <protection/>
    </xf>
    <xf numFmtId="0" fontId="8" fillId="35" borderId="48" xfId="0" applyFont="1" applyFill="1" applyBorder="1" applyAlignment="1" applyProtection="1">
      <alignment horizontal="centerContinuous" vertical="center" wrapText="1"/>
      <protection/>
    </xf>
    <xf numFmtId="0" fontId="4" fillId="35" borderId="49" xfId="0" applyFont="1" applyFill="1" applyBorder="1" applyAlignment="1" applyProtection="1">
      <alignment horizontal="centerContinuous" vertical="center" wrapText="1"/>
      <protection/>
    </xf>
    <xf numFmtId="0" fontId="4" fillId="35" borderId="50" xfId="0" applyFont="1" applyFill="1" applyBorder="1" applyAlignment="1" applyProtection="1">
      <alignment horizontal="centerContinuous" vertical="center" wrapText="1"/>
      <protection/>
    </xf>
    <xf numFmtId="2" fontId="4" fillId="0" borderId="51" xfId="0" applyNumberFormat="1" applyFont="1" applyFill="1" applyBorder="1" applyAlignment="1" applyProtection="1">
      <alignment vertical="center" wrapText="1"/>
      <protection/>
    </xf>
    <xf numFmtId="2" fontId="4" fillId="0" borderId="52" xfId="0" applyNumberFormat="1" applyFont="1" applyFill="1" applyBorder="1" applyAlignment="1" applyProtection="1">
      <alignment vertical="center" wrapText="1"/>
      <protection/>
    </xf>
    <xf numFmtId="37" fontId="9" fillId="34" borderId="16" xfId="0" applyNumberFormat="1" applyFont="1" applyFill="1" applyBorder="1" applyAlignment="1" applyProtection="1">
      <alignment horizontal="right" vertical="center" wrapText="1"/>
      <protection/>
    </xf>
    <xf numFmtId="0" fontId="0" fillId="0" borderId="14" xfId="0" applyFont="1" applyBorder="1" applyAlignment="1">
      <alignment/>
    </xf>
    <xf numFmtId="0" fontId="10" fillId="0" borderId="27" xfId="0" applyFont="1" applyBorder="1" applyAlignment="1">
      <alignment horizontal="center"/>
    </xf>
    <xf numFmtId="3" fontId="11" fillId="0" borderId="27" xfId="0" applyNumberFormat="1" applyFont="1" applyBorder="1" applyAlignment="1">
      <alignment horizontal="right"/>
    </xf>
    <xf numFmtId="0" fontId="11" fillId="0" borderId="27" xfId="0" applyFont="1" applyBorder="1" applyAlignment="1">
      <alignment horizontal="right"/>
    </xf>
    <xf numFmtId="3" fontId="11" fillId="0" borderId="51" xfId="0" applyNumberFormat="1" applyFont="1" applyBorder="1" applyAlignment="1">
      <alignment horizontal="right"/>
    </xf>
    <xf numFmtId="3" fontId="0" fillId="0" borderId="53" xfId="0" applyNumberFormat="1" applyFont="1" applyFill="1" applyBorder="1" applyAlignment="1">
      <alignment/>
    </xf>
    <xf numFmtId="3" fontId="0" fillId="0" borderId="27" xfId="0" applyNumberFormat="1" applyFont="1" applyFill="1" applyBorder="1" applyAlignment="1">
      <alignment/>
    </xf>
    <xf numFmtId="3" fontId="0" fillId="0" borderId="51" xfId="0" applyNumberFormat="1" applyFont="1" applyFill="1" applyBorder="1" applyAlignment="1">
      <alignment/>
    </xf>
    <xf numFmtId="0" fontId="24" fillId="0" borderId="19" xfId="0" applyFont="1" applyBorder="1" applyAlignment="1">
      <alignment/>
    </xf>
    <xf numFmtId="0" fontId="24" fillId="0" borderId="36" xfId="0" applyFont="1" applyBorder="1" applyAlignment="1">
      <alignment/>
    </xf>
    <xf numFmtId="0" fontId="10" fillId="0" borderId="36" xfId="0" applyFont="1" applyBorder="1" applyAlignment="1">
      <alignment horizontal="center"/>
    </xf>
    <xf numFmtId="0" fontId="0" fillId="0" borderId="36" xfId="0" applyFont="1" applyBorder="1" applyAlignment="1">
      <alignment/>
    </xf>
    <xf numFmtId="0" fontId="0" fillId="0" borderId="36" xfId="0" applyBorder="1" applyAlignment="1">
      <alignment/>
    </xf>
    <xf numFmtId="0" fontId="0" fillId="0" borderId="24" xfId="0" applyBorder="1" applyAlignment="1">
      <alignment/>
    </xf>
    <xf numFmtId="0" fontId="24" fillId="0" borderId="0" xfId="0" applyFont="1" applyFill="1" applyBorder="1" applyAlignment="1">
      <alignment/>
    </xf>
    <xf numFmtId="0" fontId="28" fillId="0" borderId="0" xfId="0" applyFont="1" applyAlignment="1">
      <alignment horizontal="right"/>
    </xf>
    <xf numFmtId="0" fontId="28" fillId="0" borderId="0" xfId="0" applyFont="1" applyAlignment="1">
      <alignment horizontal="left"/>
    </xf>
    <xf numFmtId="0" fontId="10" fillId="0" borderId="54" xfId="0" applyFont="1" applyBorder="1" applyAlignment="1">
      <alignment horizontal="center"/>
    </xf>
    <xf numFmtId="0" fontId="10" fillId="0" borderId="55" xfId="0" applyFont="1" applyBorder="1" applyAlignment="1">
      <alignment horizontal="center"/>
    </xf>
    <xf numFmtId="3" fontId="11" fillId="0" borderId="41" xfId="0" applyNumberFormat="1" applyFont="1" applyBorder="1" applyAlignment="1">
      <alignment horizontal="right"/>
    </xf>
    <xf numFmtId="3" fontId="11" fillId="0" borderId="37" xfId="0" applyNumberFormat="1" applyFont="1" applyBorder="1" applyAlignment="1">
      <alignment horizontal="right"/>
    </xf>
    <xf numFmtId="49" fontId="24" fillId="0" borderId="13" xfId="0" applyNumberFormat="1" applyFont="1" applyBorder="1" applyAlignment="1">
      <alignment horizontal="center"/>
    </xf>
    <xf numFmtId="0" fontId="24" fillId="0" borderId="46" xfId="0" applyFont="1" applyBorder="1" applyAlignment="1">
      <alignment horizontal="center" wrapText="1"/>
    </xf>
    <xf numFmtId="0" fontId="10" fillId="0" borderId="56" xfId="0" applyFont="1" applyBorder="1" applyAlignment="1">
      <alignment horizontal="center"/>
    </xf>
    <xf numFmtId="3" fontId="0" fillId="0" borderId="57" xfId="0" applyNumberFormat="1" applyFont="1" applyBorder="1" applyAlignment="1">
      <alignment horizontal="center"/>
    </xf>
    <xf numFmtId="3" fontId="0" fillId="0" borderId="58" xfId="0" applyNumberFormat="1" applyFont="1" applyBorder="1" applyAlignment="1">
      <alignment horizontal="center"/>
    </xf>
    <xf numFmtId="3" fontId="10" fillId="0" borderId="58" xfId="0" applyNumberFormat="1" applyFont="1" applyBorder="1" applyAlignment="1">
      <alignment horizontal="center"/>
    </xf>
    <xf numFmtId="3" fontId="0" fillId="0" borderId="38" xfId="0" applyNumberFormat="1" applyFont="1" applyBorder="1" applyAlignment="1">
      <alignment horizontal="center"/>
    </xf>
    <xf numFmtId="3" fontId="0" fillId="0" borderId="59" xfId="0" applyNumberFormat="1" applyFont="1" applyBorder="1" applyAlignment="1">
      <alignment horizontal="center"/>
    </xf>
    <xf numFmtId="3" fontId="11" fillId="0" borderId="38" xfId="0" applyNumberFormat="1" applyFont="1" applyBorder="1" applyAlignment="1">
      <alignment horizontal="right"/>
    </xf>
    <xf numFmtId="3" fontId="0" fillId="0" borderId="60" xfId="0" applyNumberFormat="1" applyFont="1" applyFill="1" applyBorder="1" applyAlignment="1">
      <alignment horizontal="center"/>
    </xf>
    <xf numFmtId="3" fontId="0" fillId="0" borderId="61" xfId="0" applyNumberFormat="1" applyFont="1" applyFill="1" applyBorder="1" applyAlignment="1">
      <alignment horizontal="center"/>
    </xf>
    <xf numFmtId="3" fontId="0" fillId="0" borderId="62" xfId="0" applyNumberFormat="1" applyFont="1" applyFill="1" applyBorder="1" applyAlignment="1">
      <alignment horizontal="center"/>
    </xf>
    <xf numFmtId="3" fontId="0" fillId="0" borderId="62" xfId="0" applyNumberFormat="1" applyFont="1" applyBorder="1" applyAlignment="1">
      <alignment horizontal="center"/>
    </xf>
    <xf numFmtId="3" fontId="11" fillId="0" borderId="63" xfId="0" applyNumberFormat="1" applyFont="1" applyBorder="1" applyAlignment="1">
      <alignment horizontal="right"/>
    </xf>
    <xf numFmtId="3" fontId="11" fillId="0" borderId="46" xfId="0" applyNumberFormat="1" applyFont="1" applyBorder="1" applyAlignment="1">
      <alignment horizontal="right"/>
    </xf>
    <xf numFmtId="3" fontId="11" fillId="0" borderId="47" xfId="0" applyNumberFormat="1" applyFont="1" applyBorder="1" applyAlignment="1">
      <alignment horizontal="right"/>
    </xf>
    <xf numFmtId="3" fontId="0" fillId="0" borderId="63" xfId="0" applyNumberFormat="1" applyFont="1" applyFill="1" applyBorder="1" applyAlignment="1">
      <alignment/>
    </xf>
    <xf numFmtId="3" fontId="0" fillId="0" borderId="46" xfId="0" applyNumberFormat="1" applyFont="1" applyFill="1" applyBorder="1" applyAlignment="1">
      <alignment/>
    </xf>
    <xf numFmtId="3" fontId="0" fillId="0" borderId="47" xfId="0" applyNumberFormat="1" applyFont="1" applyFill="1" applyBorder="1" applyAlignment="1">
      <alignment/>
    </xf>
    <xf numFmtId="4" fontId="11" fillId="0" borderId="27" xfId="0" applyNumberFormat="1" applyFont="1" applyBorder="1" applyAlignment="1">
      <alignment horizontal="right"/>
    </xf>
    <xf numFmtId="4" fontId="11" fillId="0" borderId="51" xfId="0" applyNumberFormat="1" applyFont="1" applyBorder="1" applyAlignment="1">
      <alignment horizontal="right"/>
    </xf>
    <xf numFmtId="4" fontId="0" fillId="0" borderId="53" xfId="0" applyNumberFormat="1" applyFont="1" applyFill="1" applyBorder="1" applyAlignment="1">
      <alignment/>
    </xf>
    <xf numFmtId="4" fontId="0" fillId="0" borderId="27" xfId="0" applyNumberFormat="1" applyFont="1" applyFill="1" applyBorder="1" applyAlignment="1">
      <alignment/>
    </xf>
    <xf numFmtId="4" fontId="0" fillId="0" borderId="51" xfId="0" applyNumberFormat="1" applyFont="1" applyFill="1" applyBorder="1" applyAlignment="1">
      <alignment/>
    </xf>
    <xf numFmtId="0" fontId="11" fillId="0" borderId="46" xfId="0" applyFont="1" applyBorder="1" applyAlignment="1">
      <alignment horizontal="right"/>
    </xf>
    <xf numFmtId="4" fontId="11" fillId="0" borderId="63" xfId="0" applyNumberFormat="1" applyFont="1" applyBorder="1" applyAlignment="1">
      <alignment horizontal="right"/>
    </xf>
    <xf numFmtId="4" fontId="11" fillId="0" borderId="46" xfId="0" applyNumberFormat="1" applyFont="1" applyBorder="1" applyAlignment="1">
      <alignment horizontal="right"/>
    </xf>
    <xf numFmtId="4" fontId="11" fillId="0" borderId="47" xfId="0" applyNumberFormat="1" applyFont="1" applyBorder="1" applyAlignment="1">
      <alignment horizontal="right"/>
    </xf>
    <xf numFmtId="4" fontId="11" fillId="0" borderId="38" xfId="0" applyNumberFormat="1" applyFont="1" applyBorder="1" applyAlignment="1">
      <alignment horizontal="right"/>
    </xf>
    <xf numFmtId="4" fontId="0" fillId="0" borderId="63" xfId="0" applyNumberFormat="1" applyFont="1" applyFill="1" applyBorder="1" applyAlignment="1">
      <alignment/>
    </xf>
    <xf numFmtId="4" fontId="0" fillId="0" borderId="46" xfId="0" applyNumberFormat="1" applyFont="1" applyFill="1" applyBorder="1" applyAlignment="1">
      <alignment/>
    </xf>
    <xf numFmtId="4" fontId="0" fillId="0" borderId="47" xfId="0" applyNumberFormat="1" applyFont="1" applyFill="1" applyBorder="1" applyAlignment="1">
      <alignment/>
    </xf>
    <xf numFmtId="0" fontId="8" fillId="35" borderId="33" xfId="0" applyFont="1" applyFill="1" applyBorder="1" applyAlignment="1" applyProtection="1">
      <alignment horizontal="centerContinuous" vertical="center" wrapText="1"/>
      <protection/>
    </xf>
    <xf numFmtId="3" fontId="4" fillId="34" borderId="13" xfId="0" applyNumberFormat="1" applyFont="1" applyFill="1" applyBorder="1" applyAlignment="1" applyProtection="1">
      <alignment vertical="center" wrapText="1"/>
      <protection/>
    </xf>
    <xf numFmtId="0" fontId="14" fillId="0" borderId="0" xfId="0" applyFont="1" applyAlignment="1">
      <alignment horizontal="left" vertical="center" wrapText="1"/>
    </xf>
    <xf numFmtId="0" fontId="16" fillId="34" borderId="0" xfId="0" applyFont="1" applyFill="1" applyAlignment="1">
      <alignment horizontal="center" vertical="top" wrapText="1"/>
    </xf>
    <xf numFmtId="0" fontId="15" fillId="0" borderId="0" xfId="0" applyFont="1" applyAlignment="1">
      <alignment horizontal="left" vertical="top" wrapText="1"/>
    </xf>
    <xf numFmtId="0" fontId="27" fillId="0" borderId="0" xfId="0" applyFont="1" applyAlignment="1">
      <alignment vertical="top"/>
    </xf>
    <xf numFmtId="0" fontId="15" fillId="0" borderId="0" xfId="0" applyFont="1" applyAlignment="1">
      <alignment vertical="top" wrapText="1"/>
    </xf>
    <xf numFmtId="0" fontId="24" fillId="0" borderId="0" xfId="0" applyFont="1" applyFill="1" applyBorder="1" applyAlignment="1">
      <alignment horizontal="right"/>
    </xf>
    <xf numFmtId="0" fontId="9" fillId="35" borderId="25" xfId="0" applyFont="1" applyFill="1" applyBorder="1" applyAlignment="1" applyProtection="1">
      <alignment vertical="center"/>
      <protection/>
    </xf>
    <xf numFmtId="0" fontId="9" fillId="35" borderId="26" xfId="0" applyFont="1" applyFill="1" applyBorder="1" applyAlignment="1" applyProtection="1">
      <alignment vertical="center"/>
      <protection/>
    </xf>
    <xf numFmtId="0" fontId="9" fillId="35" borderId="27" xfId="0" applyFont="1" applyFill="1" applyBorder="1" applyAlignment="1" applyProtection="1">
      <alignment vertical="center"/>
      <protection/>
    </xf>
    <xf numFmtId="0" fontId="0" fillId="0" borderId="0" xfId="0" applyAlignment="1" applyProtection="1">
      <alignment vertical="top"/>
      <protection/>
    </xf>
    <xf numFmtId="0" fontId="9" fillId="35" borderId="25" xfId="0" applyFont="1" applyFill="1" applyBorder="1" applyAlignment="1" applyProtection="1">
      <alignment horizontal="left" vertical="top" wrapText="1"/>
      <protection/>
    </xf>
    <xf numFmtId="0" fontId="0" fillId="0" borderId="25" xfId="0" applyBorder="1" applyAlignment="1" applyProtection="1">
      <alignment vertical="center"/>
      <protection/>
    </xf>
    <xf numFmtId="1" fontId="9" fillId="35" borderId="25" xfId="0" applyNumberFormat="1" applyFont="1" applyFill="1" applyBorder="1" applyAlignment="1" applyProtection="1">
      <alignment horizontal="left" vertical="center"/>
      <protection/>
    </xf>
    <xf numFmtId="1" fontId="9" fillId="35" borderId="16" xfId="0" applyNumberFormat="1" applyFont="1" applyFill="1" applyBorder="1" applyAlignment="1" applyProtection="1">
      <alignment horizontal="left" vertical="center"/>
      <protection/>
    </xf>
    <xf numFmtId="0" fontId="24" fillId="0" borderId="64" xfId="0" applyFont="1" applyBorder="1" applyAlignment="1">
      <alignment horizontal="left"/>
    </xf>
    <xf numFmtId="0" fontId="24" fillId="0" borderId="26" xfId="0" applyFont="1" applyBorder="1" applyAlignment="1">
      <alignment horizontal="left"/>
    </xf>
    <xf numFmtId="0" fontId="24" fillId="0" borderId="26" xfId="0" applyFont="1" applyBorder="1" applyAlignment="1">
      <alignment horizontal="center" wrapText="1"/>
    </xf>
    <xf numFmtId="0" fontId="24" fillId="0" borderId="27" xfId="0" applyFont="1" applyBorder="1" applyAlignment="1">
      <alignment horizontal="center" wrapText="1"/>
    </xf>
    <xf numFmtId="0" fontId="24" fillId="0" borderId="64" xfId="0" applyFont="1" applyBorder="1" applyAlignment="1">
      <alignment horizontal="center"/>
    </xf>
    <xf numFmtId="0" fontId="24" fillId="0" borderId="26" xfId="0" applyFont="1" applyBorder="1" applyAlignment="1">
      <alignment horizontal="center"/>
    </xf>
    <xf numFmtId="0" fontId="24" fillId="0" borderId="65" xfId="0" applyFont="1" applyBorder="1" applyAlignment="1">
      <alignment horizontal="center"/>
    </xf>
    <xf numFmtId="0" fontId="9" fillId="35" borderId="25" xfId="0" applyFont="1" applyFill="1" applyBorder="1" applyAlignment="1" applyProtection="1">
      <alignment horizontal="left" vertical="center" wrapText="1"/>
      <protection/>
    </xf>
    <xf numFmtId="0" fontId="9" fillId="35" borderId="26" xfId="0" applyFont="1" applyFill="1" applyBorder="1" applyAlignment="1" applyProtection="1">
      <alignment horizontal="left" vertical="center" wrapText="1"/>
      <protection/>
    </xf>
    <xf numFmtId="0" fontId="9" fillId="35" borderId="27" xfId="0" applyFont="1" applyFill="1" applyBorder="1" applyAlignment="1" applyProtection="1">
      <alignment horizontal="left" vertical="center" wrapText="1"/>
      <protection/>
    </xf>
    <xf numFmtId="0" fontId="8" fillId="35" borderId="40" xfId="0" applyFont="1" applyFill="1" applyBorder="1" applyAlignment="1" applyProtection="1">
      <alignment horizontal="center" vertical="center" wrapText="1"/>
      <protection/>
    </xf>
    <xf numFmtId="0" fontId="8" fillId="35" borderId="66" xfId="0" applyFont="1" applyFill="1" applyBorder="1" applyAlignment="1" applyProtection="1">
      <alignment horizontal="center" vertical="center" wrapText="1"/>
      <protection/>
    </xf>
    <xf numFmtId="0" fontId="7" fillId="34" borderId="25" xfId="0" applyFont="1"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4" fillId="35" borderId="0" xfId="0" applyFont="1" applyFill="1" applyBorder="1" applyAlignment="1" applyProtection="1">
      <alignment horizontal="center" vertical="center" wrapText="1"/>
      <protection/>
    </xf>
    <xf numFmtId="0" fontId="7" fillId="34" borderId="26" xfId="0" applyFont="1" applyFill="1" applyBorder="1" applyAlignment="1" applyProtection="1">
      <alignment horizontal="center" vertical="center" wrapText="1"/>
      <protection locked="0"/>
    </xf>
    <xf numFmtId="0" fontId="7" fillId="34" borderId="27" xfId="0" applyFont="1" applyFill="1" applyBorder="1" applyAlignment="1" applyProtection="1">
      <alignment horizontal="center" vertical="center" wrapText="1"/>
      <protection locked="0"/>
    </xf>
    <xf numFmtId="0" fontId="8" fillId="35" borderId="67" xfId="0" applyFont="1" applyFill="1" applyBorder="1" applyAlignment="1" applyProtection="1">
      <alignment horizontal="center" vertical="center" wrapText="1"/>
      <protection/>
    </xf>
    <xf numFmtId="0" fontId="0" fillId="0" borderId="68"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font>
        <b/>
        <i val="0"/>
        <color indexed="10"/>
      </font>
    </dxf>
    <dxf>
      <font>
        <b/>
        <i val="0"/>
        <color auto="1"/>
      </font>
      <fill>
        <patternFill>
          <bgColor indexed="11"/>
        </patternFill>
      </fill>
    </dxf>
    <dxf>
      <font>
        <b/>
        <i val="0"/>
        <color indexed="10"/>
      </font>
    </dxf>
    <dxf>
      <font>
        <b/>
        <i val="0"/>
        <color indexed="10"/>
      </font>
    </dxf>
    <dxf>
      <font>
        <b/>
        <i val="0"/>
        <color auto="1"/>
      </font>
      <fill>
        <patternFill>
          <bgColor indexed="11"/>
        </patternFill>
      </fill>
    </dxf>
    <dxf>
      <font>
        <b/>
        <i val="0"/>
        <color indexed="10"/>
      </font>
    </dxf>
    <dxf>
      <font>
        <b/>
        <i val="0"/>
        <color indexed="10"/>
      </font>
    </dxf>
    <dxf>
      <font>
        <b/>
        <i val="0"/>
        <color auto="1"/>
      </font>
      <fill>
        <patternFill>
          <bgColor indexed="11"/>
        </patternFill>
      </fill>
    </dxf>
    <dxf>
      <font>
        <b/>
        <i val="0"/>
        <color indexed="10"/>
      </font>
    </dxf>
    <dxf>
      <font>
        <b/>
        <i val="0"/>
        <color indexed="10"/>
      </font>
    </dxf>
    <dxf>
      <font>
        <b/>
        <i val="0"/>
        <color auto="1"/>
      </font>
      <fill>
        <patternFill>
          <bgColor indexed="11"/>
        </patternFill>
      </fill>
    </dxf>
    <dxf>
      <font>
        <b/>
        <i val="0"/>
        <color indexed="10"/>
      </font>
    </dxf>
    <dxf>
      <font>
        <b/>
        <i val="0"/>
        <color indexed="10"/>
      </font>
    </dxf>
    <dxf>
      <font>
        <b/>
        <i val="0"/>
        <color auto="1"/>
      </font>
      <fill>
        <patternFill>
          <bgColor indexed="11"/>
        </patternFill>
      </fill>
    </dxf>
    <dxf>
      <font>
        <b/>
        <i val="0"/>
        <color indexed="10"/>
      </font>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of.ca.gov/research/demographic/reports/view.php#objCollapsiblePanelEstimatesAnchor" TargetMode="External" /><Relationship Id="rId2" Type="http://schemas.openxmlformats.org/officeDocument/2006/relationships/hyperlink" Target="http://www.ambag.org/pdf/2008Forecast.pdf" TargetMode="External" /><Relationship Id="rId3" Type="http://schemas.openxmlformats.org/officeDocument/2006/relationships/hyperlink" Target="http://www.dof.ca.gov/research/demographic/reports/estimates/e-5/2001-10/view.php" TargetMode="Externa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3:C10"/>
  <sheetViews>
    <sheetView zoomScalePageLayoutView="0" workbookViewId="0" topLeftCell="A1">
      <selection activeCell="K27" sqref="K27"/>
    </sheetView>
  </sheetViews>
  <sheetFormatPr defaultColWidth="9.140625" defaultRowHeight="12.75"/>
  <cols>
    <col min="2" max="2" width="8.8515625" style="202" customWidth="1"/>
  </cols>
  <sheetData>
    <row r="3" ht="12.75">
      <c r="B3" s="203" t="s">
        <v>144</v>
      </c>
    </row>
    <row r="5" spans="2:3" ht="12.75">
      <c r="B5" s="202" t="s">
        <v>146</v>
      </c>
      <c r="C5" t="s">
        <v>153</v>
      </c>
    </row>
    <row r="6" spans="2:3" ht="12.75">
      <c r="B6" s="202" t="s">
        <v>145</v>
      </c>
      <c r="C6" t="s">
        <v>154</v>
      </c>
    </row>
    <row r="7" spans="2:3" ht="12.75">
      <c r="B7" s="202" t="s">
        <v>160</v>
      </c>
      <c r="C7" t="s">
        <v>161</v>
      </c>
    </row>
    <row r="8" spans="2:3" ht="12.75">
      <c r="B8" s="202" t="s">
        <v>148</v>
      </c>
      <c r="C8" t="s">
        <v>155</v>
      </c>
    </row>
    <row r="9" spans="2:3" ht="12.75">
      <c r="B9" s="202" t="s">
        <v>147</v>
      </c>
      <c r="C9" t="s">
        <v>156</v>
      </c>
    </row>
    <row r="10" spans="2:3" ht="12.75">
      <c r="B10" s="202" t="s">
        <v>149</v>
      </c>
      <c r="C10" t="s">
        <v>157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32"/>
  <sheetViews>
    <sheetView tabSelected="1" zoomScale="75" zoomScaleNormal="75" zoomScalePageLayoutView="0" workbookViewId="0" topLeftCell="A7">
      <selection activeCell="C14" sqref="C14"/>
    </sheetView>
  </sheetViews>
  <sheetFormatPr defaultColWidth="9.140625" defaultRowHeight="12.75"/>
  <cols>
    <col min="1" max="1" width="4.57421875" style="43" customWidth="1"/>
    <col min="2" max="2" width="2.140625" style="44" customWidth="1"/>
    <col min="3" max="3" width="107.421875" style="49" customWidth="1"/>
    <col min="4" max="16384" width="9.140625" style="44" customWidth="1"/>
  </cols>
  <sheetData>
    <row r="1" ht="30">
      <c r="A1" s="57" t="s">
        <v>173</v>
      </c>
    </row>
    <row r="2" ht="18.75">
      <c r="A2" s="53" t="s">
        <v>183</v>
      </c>
    </row>
    <row r="3" ht="21.75" customHeight="1"/>
    <row r="4" ht="25.5">
      <c r="C4" s="58" t="s">
        <v>47</v>
      </c>
    </row>
    <row r="5" ht="8.25" customHeight="1">
      <c r="C5" s="45"/>
    </row>
    <row r="6" spans="1:3" ht="15.75">
      <c r="A6" s="46">
        <v>1</v>
      </c>
      <c r="B6" s="47" t="s">
        <v>179</v>
      </c>
      <c r="C6" s="44"/>
    </row>
    <row r="7" spans="1:3" ht="95.25" customHeight="1">
      <c r="A7" s="46"/>
      <c r="C7" s="48" t="s">
        <v>180</v>
      </c>
    </row>
    <row r="8" spans="1:3" ht="15.75">
      <c r="A8" s="46">
        <v>2</v>
      </c>
      <c r="B8" s="47" t="s">
        <v>181</v>
      </c>
      <c r="C8" s="44"/>
    </row>
    <row r="9" spans="1:3" ht="30" customHeight="1">
      <c r="A9" s="46"/>
      <c r="C9" s="48" t="s">
        <v>182</v>
      </c>
    </row>
    <row r="10" spans="1:3" ht="15.75">
      <c r="A10" s="46">
        <v>3</v>
      </c>
      <c r="B10" s="47" t="s">
        <v>51</v>
      </c>
      <c r="C10" s="44"/>
    </row>
    <row r="11" spans="1:3" ht="15.75">
      <c r="A11" s="46"/>
      <c r="C11" s="48" t="s">
        <v>193</v>
      </c>
    </row>
    <row r="12" spans="1:2" ht="15.75">
      <c r="A12" s="46">
        <v>4</v>
      </c>
      <c r="B12" s="43" t="s">
        <v>52</v>
      </c>
    </row>
    <row r="13" spans="1:3" ht="35.25" customHeight="1">
      <c r="A13" s="46"/>
      <c r="C13" s="48" t="s">
        <v>194</v>
      </c>
    </row>
    <row r="14" spans="1:3" ht="31.5">
      <c r="A14" s="46"/>
      <c r="C14" s="48" t="s">
        <v>90</v>
      </c>
    </row>
    <row r="15" spans="1:2" ht="15.75">
      <c r="A15" s="46">
        <v>5</v>
      </c>
      <c r="B15" s="43" t="s">
        <v>56</v>
      </c>
    </row>
    <row r="16" spans="1:3" ht="31.5">
      <c r="A16" s="46"/>
      <c r="C16" s="48" t="s">
        <v>88</v>
      </c>
    </row>
    <row r="17" spans="1:3" ht="15.75">
      <c r="A17" s="46">
        <v>6</v>
      </c>
      <c r="B17" s="47" t="s">
        <v>60</v>
      </c>
      <c r="C17" s="44"/>
    </row>
    <row r="18" spans="1:3" ht="15.75">
      <c r="A18" s="46"/>
      <c r="C18" s="48" t="s">
        <v>87</v>
      </c>
    </row>
    <row r="19" spans="1:3" ht="15.75">
      <c r="A19" s="46">
        <v>7</v>
      </c>
      <c r="B19" s="47" t="s">
        <v>54</v>
      </c>
      <c r="C19" s="44"/>
    </row>
    <row r="20" spans="1:3" ht="31.5">
      <c r="A20" s="46"/>
      <c r="C20" s="48" t="s">
        <v>89</v>
      </c>
    </row>
    <row r="21" spans="1:3" ht="15.75">
      <c r="A21" s="46">
        <v>8</v>
      </c>
      <c r="B21" s="47" t="s">
        <v>57</v>
      </c>
      <c r="C21" s="44"/>
    </row>
    <row r="22" spans="1:3" ht="15.75">
      <c r="A22" s="46"/>
      <c r="C22" s="48" t="s">
        <v>93</v>
      </c>
    </row>
    <row r="23" spans="1:3" ht="15.75">
      <c r="A23" s="46">
        <v>9</v>
      </c>
      <c r="B23" s="47" t="s">
        <v>58</v>
      </c>
      <c r="C23" s="44"/>
    </row>
    <row r="24" spans="1:3" ht="15.75">
      <c r="A24" s="46"/>
      <c r="C24" s="48" t="s">
        <v>159</v>
      </c>
    </row>
    <row r="25" spans="1:3" ht="15.75">
      <c r="A25" s="46">
        <v>10</v>
      </c>
      <c r="B25" s="47" t="s">
        <v>94</v>
      </c>
      <c r="C25" s="44"/>
    </row>
    <row r="26" spans="1:3" ht="15.75" customHeight="1">
      <c r="A26" s="46"/>
      <c r="C26" s="48" t="s">
        <v>53</v>
      </c>
    </row>
    <row r="27" spans="1:3" ht="15.75">
      <c r="A27" s="46">
        <v>11</v>
      </c>
      <c r="B27" s="47" t="s">
        <v>95</v>
      </c>
      <c r="C27" s="44"/>
    </row>
    <row r="28" spans="1:3" ht="15.75">
      <c r="A28" s="46"/>
      <c r="C28" s="48" t="s">
        <v>55</v>
      </c>
    </row>
    <row r="29" spans="1:3" s="245" customFormat="1" ht="15.75">
      <c r="A29" s="46">
        <v>12</v>
      </c>
      <c r="B29" s="47" t="s">
        <v>172</v>
      </c>
      <c r="C29" s="244"/>
    </row>
    <row r="30" ht="47.25" customHeight="1">
      <c r="C30" s="45" t="s">
        <v>174</v>
      </c>
    </row>
    <row r="31" spans="1:3" s="245" customFormat="1" ht="15.75" customHeight="1">
      <c r="A31" s="46">
        <v>13</v>
      </c>
      <c r="B31" s="43" t="s">
        <v>175</v>
      </c>
      <c r="C31" s="246"/>
    </row>
    <row r="32" ht="30.75" customHeight="1">
      <c r="C32" s="45" t="s">
        <v>178</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27"/>
  <sheetViews>
    <sheetView zoomScale="75" zoomScaleNormal="75" zoomScaleSheetLayoutView="50" zoomScalePageLayoutView="0" workbookViewId="0" topLeftCell="A13">
      <selection activeCell="C30" sqref="C30"/>
    </sheetView>
  </sheetViews>
  <sheetFormatPr defaultColWidth="9.140625" defaultRowHeight="12.75"/>
  <cols>
    <col min="1" max="1" width="4.57421875" style="43" customWidth="1"/>
    <col min="2" max="2" width="2.140625" style="44" customWidth="1"/>
    <col min="3" max="3" width="115.421875" style="49" customWidth="1"/>
    <col min="4" max="16384" width="9.140625" style="44" customWidth="1"/>
  </cols>
  <sheetData>
    <row r="1" ht="30">
      <c r="A1" s="57" t="s">
        <v>173</v>
      </c>
    </row>
    <row r="2" ht="18.75">
      <c r="A2" s="53" t="s">
        <v>131</v>
      </c>
    </row>
    <row r="3" ht="21.75" customHeight="1"/>
    <row r="4" spans="1:3" s="60" customFormat="1" ht="25.5">
      <c r="A4" s="59"/>
      <c r="C4" s="61" t="s">
        <v>59</v>
      </c>
    </row>
    <row r="5" spans="1:3" s="60" customFormat="1" ht="22.5" customHeight="1">
      <c r="A5" s="59"/>
      <c r="C5" s="62" t="s">
        <v>67</v>
      </c>
    </row>
    <row r="6" spans="1:3" ht="23.25">
      <c r="A6" s="50" t="s">
        <v>48</v>
      </c>
      <c r="C6" s="242" t="s">
        <v>65</v>
      </c>
    </row>
    <row r="7" spans="1:3" ht="23.25">
      <c r="A7" s="50" t="s">
        <v>48</v>
      </c>
      <c r="C7" s="242" t="s">
        <v>96</v>
      </c>
    </row>
    <row r="8" spans="1:3" ht="23.25">
      <c r="A8" s="243" t="s">
        <v>48</v>
      </c>
      <c r="C8" s="242" t="s">
        <v>61</v>
      </c>
    </row>
    <row r="9" spans="1:4" ht="23.25">
      <c r="A9" s="50" t="s">
        <v>48</v>
      </c>
      <c r="C9" s="242" t="s">
        <v>168</v>
      </c>
      <c r="D9" s="51"/>
    </row>
    <row r="10" spans="1:3" ht="33" customHeight="1">
      <c r="A10" s="50" t="s">
        <v>48</v>
      </c>
      <c r="C10" s="242" t="s">
        <v>49</v>
      </c>
    </row>
    <row r="11" spans="1:3" ht="31.5">
      <c r="A11" s="50" t="s">
        <v>48</v>
      </c>
      <c r="C11" s="242" t="s">
        <v>97</v>
      </c>
    </row>
    <row r="12" spans="1:3" ht="23.25">
      <c r="A12" s="50" t="s">
        <v>48</v>
      </c>
      <c r="C12" s="242" t="s">
        <v>129</v>
      </c>
    </row>
    <row r="13" spans="1:3" ht="31.5">
      <c r="A13" s="50" t="s">
        <v>48</v>
      </c>
      <c r="C13" s="242" t="s">
        <v>130</v>
      </c>
    </row>
    <row r="14" spans="1:3" ht="23.25">
      <c r="A14" s="44"/>
      <c r="B14" s="50"/>
      <c r="C14" s="48"/>
    </row>
    <row r="15" spans="1:3" ht="15.75" customHeight="1">
      <c r="A15" s="44"/>
      <c r="C15" s="46" t="s">
        <v>66</v>
      </c>
    </row>
    <row r="16" spans="1:3" ht="15.75">
      <c r="A16" s="56" t="s">
        <v>6</v>
      </c>
      <c r="B16" s="55"/>
      <c r="C16" s="52" t="s">
        <v>62</v>
      </c>
    </row>
    <row r="17" spans="1:3" ht="15.75">
      <c r="A17" s="54">
        <v>6</v>
      </c>
      <c r="B17" s="55"/>
      <c r="C17" s="45" t="s">
        <v>68</v>
      </c>
    </row>
    <row r="18" spans="1:3" ht="15.75">
      <c r="A18" s="54">
        <v>7</v>
      </c>
      <c r="B18" s="55"/>
      <c r="C18" s="45" t="s">
        <v>63</v>
      </c>
    </row>
    <row r="19" spans="1:3" ht="15.75">
      <c r="A19" s="54">
        <v>8</v>
      </c>
      <c r="B19" s="55"/>
      <c r="C19" s="45" t="s">
        <v>91</v>
      </c>
    </row>
    <row r="20" spans="1:3" ht="31.5">
      <c r="A20" s="54">
        <v>21</v>
      </c>
      <c r="B20" s="55"/>
      <c r="C20" s="45" t="s">
        <v>188</v>
      </c>
    </row>
    <row r="21" spans="1:3" ht="31.5">
      <c r="A21" s="54">
        <v>22</v>
      </c>
      <c r="B21" s="55"/>
      <c r="C21" s="45" t="s">
        <v>162</v>
      </c>
    </row>
    <row r="22" spans="1:3" ht="30" customHeight="1">
      <c r="A22" s="54">
        <v>26</v>
      </c>
      <c r="B22" s="55"/>
      <c r="C22" s="45" t="s">
        <v>167</v>
      </c>
    </row>
    <row r="23" spans="1:3" ht="15.75">
      <c r="A23" s="54">
        <v>29</v>
      </c>
      <c r="B23" s="55"/>
      <c r="C23" s="45" t="s">
        <v>98</v>
      </c>
    </row>
    <row r="24" spans="1:3" ht="15.75">
      <c r="A24" s="54">
        <v>30</v>
      </c>
      <c r="B24" s="55"/>
      <c r="C24" s="45" t="s">
        <v>92</v>
      </c>
    </row>
    <row r="25" spans="1:3" ht="17.25" customHeight="1">
      <c r="A25" s="160" t="s">
        <v>42</v>
      </c>
      <c r="B25" s="161"/>
      <c r="C25" s="48" t="s">
        <v>99</v>
      </c>
    </row>
    <row r="26" spans="1:3" ht="15.75">
      <c r="A26" s="168" t="s">
        <v>41</v>
      </c>
      <c r="B26" s="169"/>
      <c r="C26" s="48" t="s">
        <v>100</v>
      </c>
    </row>
    <row r="27" spans="1:3" ht="15.75">
      <c r="A27" s="54" t="s">
        <v>185</v>
      </c>
      <c r="B27" s="55"/>
      <c r="C27" s="45" t="s">
        <v>50</v>
      </c>
    </row>
  </sheetData>
  <sheetProtection/>
  <printOptions/>
  <pageMargins left="0.75" right="0.57" top="0.54" bottom="1" header="0.5" footer="0.5"/>
  <pageSetup fitToHeight="2" horizontalDpi="600" verticalDpi="600" orientation="portrait" scale="59" r:id="rId1"/>
  <headerFooter alignWithMargins="0">
    <oddFooter>&amp;C&amp;F &amp;A &amp;D &amp;T &amp;R&amp;P of &amp;N</oddFooter>
  </headerFooter>
</worksheet>
</file>

<file path=xl/worksheets/sheet4.xml><?xml version="1.0" encoding="utf-8"?>
<worksheet xmlns="http://schemas.openxmlformats.org/spreadsheetml/2006/main" xmlns:r="http://schemas.openxmlformats.org/officeDocument/2006/relationships">
  <dimension ref="A1:AA128"/>
  <sheetViews>
    <sheetView zoomScale="75" zoomScaleNormal="75" zoomScalePageLayoutView="0" workbookViewId="0" topLeftCell="C1">
      <pane xSplit="1" ySplit="3" topLeftCell="D4" activePane="bottomRight" state="frozen"/>
      <selection pane="topLeft" activeCell="C1" sqref="C1"/>
      <selection pane="topRight" activeCell="D1" sqref="D1"/>
      <selection pane="bottomLeft" activeCell="C4" sqref="C4"/>
      <selection pane="bottomRight" activeCell="X147" sqref="X147"/>
    </sheetView>
  </sheetViews>
  <sheetFormatPr defaultColWidth="9.140625" defaultRowHeight="12.75"/>
  <cols>
    <col min="1" max="2" width="3.57421875" style="4" hidden="1" customWidth="1"/>
    <col min="3" max="3" width="27.140625" style="4" customWidth="1"/>
    <col min="4" max="6" width="8.8515625" style="4" customWidth="1"/>
    <col min="7" max="7" width="8.7109375" style="4" bestFit="1" customWidth="1"/>
    <col min="8" max="8" width="8.7109375" style="4" customWidth="1"/>
    <col min="9" max="12" width="7.57421875" style="4" customWidth="1"/>
    <col min="13" max="13" width="8.421875" style="4" customWidth="1"/>
    <col min="14" max="14" width="9.421875" style="4" customWidth="1"/>
    <col min="15" max="19" width="7.57421875" style="4" customWidth="1"/>
    <col min="20" max="20" width="9.57421875" style="4" customWidth="1"/>
    <col min="21" max="22" width="9.421875" style="4" customWidth="1"/>
    <col min="23" max="27" width="7.57421875" style="4" customWidth="1"/>
    <col min="28" max="16384" width="9.140625" style="4" customWidth="1"/>
  </cols>
  <sheetData>
    <row r="1" spans="3:27" s="130" customFormat="1" ht="12.75">
      <c r="C1" s="195"/>
      <c r="D1" s="260" t="s">
        <v>169</v>
      </c>
      <c r="E1" s="261"/>
      <c r="F1" s="262"/>
      <c r="G1" s="256" t="s">
        <v>170</v>
      </c>
      <c r="H1" s="257"/>
      <c r="I1" s="257"/>
      <c r="J1" s="257"/>
      <c r="K1" s="257"/>
      <c r="L1" s="257"/>
      <c r="M1" s="257"/>
      <c r="N1" s="257"/>
      <c r="O1" s="257"/>
      <c r="P1" s="257"/>
      <c r="Q1" s="257"/>
      <c r="R1" s="257"/>
      <c r="S1" s="257"/>
      <c r="T1" s="257"/>
      <c r="U1" s="257"/>
      <c r="V1" s="257"/>
      <c r="W1" s="257"/>
      <c r="X1" s="257"/>
      <c r="Y1" s="257"/>
      <c r="Z1" s="257"/>
      <c r="AA1" s="257"/>
    </row>
    <row r="2" spans="3:27" s="130" customFormat="1" ht="13.5" thickBot="1">
      <c r="C2" s="196"/>
      <c r="D2" s="258" t="s">
        <v>112</v>
      </c>
      <c r="E2" s="259"/>
      <c r="F2" s="209" t="s">
        <v>142</v>
      </c>
      <c r="G2" s="142" t="s">
        <v>106</v>
      </c>
      <c r="H2" s="142"/>
      <c r="I2" s="142"/>
      <c r="J2" s="142"/>
      <c r="K2" s="142"/>
      <c r="L2" s="142"/>
      <c r="M2" s="143"/>
      <c r="N2" s="144" t="s">
        <v>110</v>
      </c>
      <c r="O2" s="142"/>
      <c r="P2" s="142"/>
      <c r="Q2" s="142"/>
      <c r="R2" s="142"/>
      <c r="S2" s="142"/>
      <c r="T2" s="143"/>
      <c r="U2" s="144" t="s">
        <v>107</v>
      </c>
      <c r="V2" s="142"/>
      <c r="W2" s="142"/>
      <c r="X2" s="142"/>
      <c r="Y2" s="142"/>
      <c r="Z2" s="142"/>
      <c r="AA2" s="143"/>
    </row>
    <row r="3" spans="2:27" s="1" customFormat="1" ht="15.75" hidden="1" thickBot="1">
      <c r="B3" s="4" t="s">
        <v>27</v>
      </c>
      <c r="C3" s="197">
        <v>1</v>
      </c>
      <c r="D3" s="204">
        <v>2</v>
      </c>
      <c r="E3" s="205">
        <v>3</v>
      </c>
      <c r="F3" s="210">
        <v>4</v>
      </c>
      <c r="G3" s="188" t="e">
        <f>SUM(#REF!+1)</f>
        <v>#REF!</v>
      </c>
      <c r="H3" s="41" t="e">
        <f aca="true" t="shared" si="0" ref="H3:AA3">SUM(G3+1)</f>
        <v>#REF!</v>
      </c>
      <c r="I3" s="41" t="e">
        <f t="shared" si="0"/>
        <v>#REF!</v>
      </c>
      <c r="J3" s="41" t="e">
        <f t="shared" si="0"/>
        <v>#REF!</v>
      </c>
      <c r="K3" s="41" t="e">
        <f t="shared" si="0"/>
        <v>#REF!</v>
      </c>
      <c r="L3" s="41" t="e">
        <f t="shared" si="0"/>
        <v>#REF!</v>
      </c>
      <c r="M3" s="41" t="e">
        <f t="shared" si="0"/>
        <v>#REF!</v>
      </c>
      <c r="N3" s="41" t="e">
        <f t="shared" si="0"/>
        <v>#REF!</v>
      </c>
      <c r="O3" s="41" t="e">
        <f t="shared" si="0"/>
        <v>#REF!</v>
      </c>
      <c r="P3" s="41" t="e">
        <f t="shared" si="0"/>
        <v>#REF!</v>
      </c>
      <c r="Q3" s="41" t="e">
        <f t="shared" si="0"/>
        <v>#REF!</v>
      </c>
      <c r="R3" s="41" t="e">
        <f t="shared" si="0"/>
        <v>#REF!</v>
      </c>
      <c r="S3" s="41" t="e">
        <f t="shared" si="0"/>
        <v>#REF!</v>
      </c>
      <c r="T3" s="41" t="e">
        <f t="shared" si="0"/>
        <v>#REF!</v>
      </c>
      <c r="U3" s="41" t="e">
        <f t="shared" si="0"/>
        <v>#REF!</v>
      </c>
      <c r="V3" s="41" t="e">
        <f t="shared" si="0"/>
        <v>#REF!</v>
      </c>
      <c r="W3" s="41" t="e">
        <f t="shared" si="0"/>
        <v>#REF!</v>
      </c>
      <c r="X3" s="41" t="e">
        <f t="shared" si="0"/>
        <v>#REF!</v>
      </c>
      <c r="Y3" s="41" t="e">
        <f t="shared" si="0"/>
        <v>#REF!</v>
      </c>
      <c r="Z3" s="41" t="e">
        <f t="shared" si="0"/>
        <v>#REF!</v>
      </c>
      <c r="AA3" s="41" t="e">
        <f t="shared" si="0"/>
        <v>#REF!</v>
      </c>
    </row>
    <row r="4" spans="1:27" ht="16.5" thickBot="1">
      <c r="A4" s="16" t="s">
        <v>6</v>
      </c>
      <c r="B4" s="187" t="s">
        <v>12</v>
      </c>
      <c r="C4" s="20" t="s">
        <v>1</v>
      </c>
      <c r="D4" s="208" t="s">
        <v>127</v>
      </c>
      <c r="E4" s="208" t="s">
        <v>126</v>
      </c>
      <c r="F4" s="208" t="s">
        <v>126</v>
      </c>
      <c r="G4" s="7">
        <v>2005</v>
      </c>
      <c r="H4" s="6">
        <v>2010</v>
      </c>
      <c r="I4" s="7">
        <v>2015</v>
      </c>
      <c r="J4" s="6">
        <v>2020</v>
      </c>
      <c r="K4" s="7">
        <v>2025</v>
      </c>
      <c r="L4" s="6">
        <v>2030</v>
      </c>
      <c r="M4" s="8">
        <v>2035</v>
      </c>
      <c r="N4" s="5">
        <v>2005</v>
      </c>
      <c r="O4" s="6">
        <v>2010</v>
      </c>
      <c r="P4" s="7">
        <v>2015</v>
      </c>
      <c r="Q4" s="6">
        <v>2020</v>
      </c>
      <c r="R4" s="7">
        <v>2025</v>
      </c>
      <c r="S4" s="6">
        <v>2030</v>
      </c>
      <c r="T4" s="8">
        <v>2035</v>
      </c>
      <c r="U4" s="5">
        <v>2005</v>
      </c>
      <c r="V4" s="6">
        <v>2010</v>
      </c>
      <c r="W4" s="7">
        <v>2015</v>
      </c>
      <c r="X4" s="6">
        <v>2020</v>
      </c>
      <c r="Y4" s="7">
        <v>2025</v>
      </c>
      <c r="Z4" s="6">
        <v>2030</v>
      </c>
      <c r="AA4" s="8">
        <v>2035</v>
      </c>
    </row>
    <row r="5" spans="1:27" ht="12.75">
      <c r="A5" s="4">
        <v>1</v>
      </c>
      <c r="B5" s="4">
        <v>3</v>
      </c>
      <c r="C5" s="198" t="s">
        <v>5</v>
      </c>
      <c r="D5" s="206">
        <v>9924</v>
      </c>
      <c r="E5" s="207">
        <v>10198</v>
      </c>
      <c r="F5" s="211">
        <v>5420</v>
      </c>
      <c r="G5" s="189">
        <v>9918</v>
      </c>
      <c r="H5" s="9">
        <v>10124</v>
      </c>
      <c r="I5" s="9">
        <v>10222</v>
      </c>
      <c r="J5" s="9">
        <v>10693</v>
      </c>
      <c r="K5" s="9">
        <v>10862</v>
      </c>
      <c r="L5" s="9">
        <v>11090</v>
      </c>
      <c r="M5" s="221">
        <v>11269</v>
      </c>
      <c r="N5" s="189">
        <v>5387</v>
      </c>
      <c r="O5" s="9">
        <v>5500</v>
      </c>
      <c r="P5" s="9">
        <v>5601</v>
      </c>
      <c r="Q5" s="9">
        <v>5763</v>
      </c>
      <c r="R5" s="9">
        <v>5859</v>
      </c>
      <c r="S5" s="9">
        <v>5966</v>
      </c>
      <c r="T5" s="221">
        <v>6057</v>
      </c>
      <c r="U5" s="227">
        <v>1.8410989418971597</v>
      </c>
      <c r="V5" s="26">
        <v>1.8407272727272728</v>
      </c>
      <c r="W5" s="26">
        <v>1.8250312444206391</v>
      </c>
      <c r="X5" s="26">
        <v>1.8554572271386431</v>
      </c>
      <c r="Y5" s="26">
        <v>1.853899982932241</v>
      </c>
      <c r="Z5" s="26">
        <v>1.8588669125041903</v>
      </c>
      <c r="AA5" s="233">
        <v>1.8604919927356778</v>
      </c>
    </row>
    <row r="6" spans="1:27" ht="12.75">
      <c r="A6" s="4">
        <v>2</v>
      </c>
      <c r="B6" s="4">
        <v>1</v>
      </c>
      <c r="C6" s="199" t="s">
        <v>24</v>
      </c>
      <c r="D6" s="189">
        <v>4078</v>
      </c>
      <c r="E6" s="9">
        <v>4053</v>
      </c>
      <c r="F6" s="212">
        <v>3372</v>
      </c>
      <c r="G6" s="189">
        <v>4091</v>
      </c>
      <c r="H6" s="9">
        <v>4075</v>
      </c>
      <c r="I6" s="9">
        <v>3848</v>
      </c>
      <c r="J6" s="9">
        <v>3873</v>
      </c>
      <c r="K6" s="9">
        <v>3885</v>
      </c>
      <c r="L6" s="9">
        <v>4007</v>
      </c>
      <c r="M6" s="222">
        <v>4033</v>
      </c>
      <c r="N6" s="189">
        <v>3349</v>
      </c>
      <c r="O6" s="9">
        <v>3377</v>
      </c>
      <c r="P6" s="9">
        <v>3387</v>
      </c>
      <c r="Q6" s="9">
        <v>3409</v>
      </c>
      <c r="R6" s="9">
        <v>3434</v>
      </c>
      <c r="S6" s="9">
        <v>3458</v>
      </c>
      <c r="T6" s="222">
        <v>3482</v>
      </c>
      <c r="U6" s="227">
        <v>1.2215586742311138</v>
      </c>
      <c r="V6" s="26">
        <v>1.2066923304708321</v>
      </c>
      <c r="W6" s="26">
        <v>1.136108650723354</v>
      </c>
      <c r="X6" s="26">
        <v>1.1361102962745673</v>
      </c>
      <c r="Y6" s="26">
        <v>1.1313337216074548</v>
      </c>
      <c r="Z6" s="26">
        <v>1.1587622903412378</v>
      </c>
      <c r="AA6" s="234">
        <v>1.1582423894313614</v>
      </c>
    </row>
    <row r="7" spans="1:27" ht="12.75">
      <c r="A7" s="4">
        <v>3</v>
      </c>
      <c r="B7" s="4">
        <v>1</v>
      </c>
      <c r="C7" s="198" t="s">
        <v>82</v>
      </c>
      <c r="D7" s="189">
        <v>105970</v>
      </c>
      <c r="E7" s="9">
        <v>109607</v>
      </c>
      <c r="F7" s="213">
        <v>39859</v>
      </c>
      <c r="G7" s="189">
        <v>106117</v>
      </c>
      <c r="H7" s="9">
        <v>109509</v>
      </c>
      <c r="I7" s="9">
        <v>111105</v>
      </c>
      <c r="J7" s="9">
        <v>113778</v>
      </c>
      <c r="K7" s="9">
        <v>114469</v>
      </c>
      <c r="L7" s="9">
        <v>113628</v>
      </c>
      <c r="M7" s="222">
        <v>114052</v>
      </c>
      <c r="N7" s="189">
        <v>38869</v>
      </c>
      <c r="O7" s="9">
        <v>42506</v>
      </c>
      <c r="P7" s="9">
        <v>44442</v>
      </c>
      <c r="Q7" s="9">
        <v>45406</v>
      </c>
      <c r="R7" s="9">
        <v>46668</v>
      </c>
      <c r="S7" s="9">
        <v>47139</v>
      </c>
      <c r="T7" s="222">
        <v>48688</v>
      </c>
      <c r="U7" s="227">
        <v>2.730119118063238</v>
      </c>
      <c r="V7" s="26">
        <v>2.5763186373688423</v>
      </c>
      <c r="W7" s="26">
        <v>2.5</v>
      </c>
      <c r="X7" s="26">
        <v>2.5057921860547063</v>
      </c>
      <c r="Y7" s="26">
        <v>2.4528370617982342</v>
      </c>
      <c r="Z7" s="26">
        <v>2.410488130847069</v>
      </c>
      <c r="AA7" s="234">
        <v>2.34250739401906</v>
      </c>
    </row>
    <row r="8" spans="1:27" ht="12.75">
      <c r="A8" s="4">
        <v>4</v>
      </c>
      <c r="B8" s="4">
        <v>2</v>
      </c>
      <c r="C8" s="198" t="s">
        <v>83</v>
      </c>
      <c r="D8" s="189">
        <v>18688</v>
      </c>
      <c r="E8" s="9">
        <v>19192</v>
      </c>
      <c r="F8" s="213">
        <v>6488</v>
      </c>
      <c r="G8" s="189">
        <v>18600</v>
      </c>
      <c r="H8" s="9">
        <v>20079</v>
      </c>
      <c r="I8" s="9">
        <v>21737</v>
      </c>
      <c r="J8" s="9">
        <v>24720</v>
      </c>
      <c r="K8" s="9">
        <v>26671</v>
      </c>
      <c r="L8" s="9">
        <v>27429</v>
      </c>
      <c r="M8" s="222">
        <v>29068</v>
      </c>
      <c r="N8" s="189">
        <v>6373</v>
      </c>
      <c r="O8" s="9">
        <v>6879</v>
      </c>
      <c r="P8" s="9">
        <v>7457</v>
      </c>
      <c r="Q8" s="9">
        <v>8471</v>
      </c>
      <c r="R8" s="9">
        <v>9181</v>
      </c>
      <c r="S8" s="9">
        <v>9482</v>
      </c>
      <c r="T8" s="222">
        <v>10035</v>
      </c>
      <c r="U8" s="227">
        <v>2.918562686332967</v>
      </c>
      <c r="V8" s="26">
        <v>2.9188835586567814</v>
      </c>
      <c r="W8" s="26">
        <v>2.9149792141611908</v>
      </c>
      <c r="X8" s="26">
        <v>2.918191476803211</v>
      </c>
      <c r="Y8" s="26">
        <v>2.9050212395163926</v>
      </c>
      <c r="Z8" s="26">
        <v>2.8927441468044717</v>
      </c>
      <c r="AA8" s="234">
        <v>2.8966616841056303</v>
      </c>
    </row>
    <row r="9" spans="1:27" ht="12.75">
      <c r="A9" s="4">
        <v>5</v>
      </c>
      <c r="B9" s="4">
        <v>3</v>
      </c>
      <c r="C9" s="198" t="s">
        <v>84</v>
      </c>
      <c r="D9" s="189">
        <v>132693</v>
      </c>
      <c r="E9" s="9">
        <v>137873</v>
      </c>
      <c r="F9" s="213">
        <v>57244</v>
      </c>
      <c r="G9" s="189">
        <v>132617</v>
      </c>
      <c r="H9" s="9">
        <v>135173</v>
      </c>
      <c r="I9" s="9">
        <v>134797</v>
      </c>
      <c r="J9" s="9">
        <v>137681</v>
      </c>
      <c r="K9" s="9">
        <v>138822</v>
      </c>
      <c r="L9" s="9">
        <v>139690</v>
      </c>
      <c r="M9" s="222">
        <v>141162</v>
      </c>
      <c r="N9" s="189">
        <v>56273</v>
      </c>
      <c r="O9" s="9">
        <v>57498</v>
      </c>
      <c r="P9" s="9">
        <v>58075</v>
      </c>
      <c r="Q9" s="9">
        <v>59321</v>
      </c>
      <c r="R9" s="9">
        <v>59808</v>
      </c>
      <c r="S9" s="9">
        <v>60257</v>
      </c>
      <c r="T9" s="222">
        <v>60802</v>
      </c>
      <c r="U9" s="227">
        <v>2.356671938585112</v>
      </c>
      <c r="V9" s="26">
        <v>2.3509165536192564</v>
      </c>
      <c r="W9" s="26">
        <v>2.321084804132587</v>
      </c>
      <c r="X9" s="26">
        <v>2.3209487365351227</v>
      </c>
      <c r="Y9" s="26">
        <v>2.3211276083467096</v>
      </c>
      <c r="Z9" s="26">
        <v>2.3182368853411224</v>
      </c>
      <c r="AA9" s="234">
        <v>2.321667050425973</v>
      </c>
    </row>
    <row r="10" spans="1:27" ht="12.75">
      <c r="A10" s="4">
        <v>6</v>
      </c>
      <c r="B10" s="4">
        <v>1</v>
      </c>
      <c r="C10" s="199" t="s">
        <v>25</v>
      </c>
      <c r="D10" s="189">
        <v>1642</v>
      </c>
      <c r="E10" s="9">
        <v>1649</v>
      </c>
      <c r="F10" s="212">
        <v>727</v>
      </c>
      <c r="G10" s="189">
        <v>1647</v>
      </c>
      <c r="H10" s="9">
        <v>1627</v>
      </c>
      <c r="I10" s="9">
        <v>1745</v>
      </c>
      <c r="J10" s="9">
        <v>2237</v>
      </c>
      <c r="K10" s="9">
        <v>2684</v>
      </c>
      <c r="L10" s="9">
        <v>3197</v>
      </c>
      <c r="M10" s="222">
        <v>3171</v>
      </c>
      <c r="N10" s="190">
        <v>727</v>
      </c>
      <c r="O10" s="10">
        <v>727</v>
      </c>
      <c r="P10" s="10">
        <v>780</v>
      </c>
      <c r="Q10" s="9">
        <v>1000</v>
      </c>
      <c r="R10" s="9">
        <v>1200</v>
      </c>
      <c r="S10" s="9">
        <v>1419</v>
      </c>
      <c r="T10" s="222">
        <v>1419</v>
      </c>
      <c r="U10" s="227">
        <v>2.2654745529573592</v>
      </c>
      <c r="V10" s="26">
        <v>2.237964236588721</v>
      </c>
      <c r="W10" s="26">
        <v>2.2371794871794872</v>
      </c>
      <c r="X10" s="26">
        <v>2.237</v>
      </c>
      <c r="Y10" s="26">
        <v>2.236666666666667</v>
      </c>
      <c r="Z10" s="26">
        <v>2.2529950669485554</v>
      </c>
      <c r="AA10" s="234">
        <v>2.2346723044397465</v>
      </c>
    </row>
    <row r="11" spans="1:27" ht="12.75">
      <c r="A11" s="4">
        <v>7</v>
      </c>
      <c r="B11" s="4">
        <v>1</v>
      </c>
      <c r="C11" s="199" t="s">
        <v>17</v>
      </c>
      <c r="D11" s="189">
        <v>8374</v>
      </c>
      <c r="E11" s="9">
        <v>9114</v>
      </c>
      <c r="F11" s="212">
        <v>2068</v>
      </c>
      <c r="G11" s="189">
        <v>8399</v>
      </c>
      <c r="H11" s="9">
        <v>10831</v>
      </c>
      <c r="I11" s="9">
        <v>13304</v>
      </c>
      <c r="J11" s="9">
        <v>15969</v>
      </c>
      <c r="K11" s="9">
        <v>18199</v>
      </c>
      <c r="L11" s="9">
        <v>20941</v>
      </c>
      <c r="M11" s="222">
        <v>23418</v>
      </c>
      <c r="N11" s="189">
        <v>1920</v>
      </c>
      <c r="O11" s="9">
        <v>2512</v>
      </c>
      <c r="P11" s="9">
        <v>3104</v>
      </c>
      <c r="Q11" s="9">
        <v>3695</v>
      </c>
      <c r="R11" s="9">
        <v>4287</v>
      </c>
      <c r="S11" s="9">
        <v>4879</v>
      </c>
      <c r="T11" s="222">
        <v>5471</v>
      </c>
      <c r="U11" s="227">
        <v>4.374479166666666</v>
      </c>
      <c r="V11" s="26">
        <v>4.311703821656051</v>
      </c>
      <c r="W11" s="26">
        <v>4.286082474226804</v>
      </c>
      <c r="X11" s="26">
        <v>4.321786197564276</v>
      </c>
      <c r="Y11" s="26">
        <v>4.245159785397714</v>
      </c>
      <c r="Z11" s="26">
        <v>4.292068046730887</v>
      </c>
      <c r="AA11" s="234">
        <v>4.280387497715226</v>
      </c>
    </row>
    <row r="12" spans="1:27" ht="12.75">
      <c r="A12" s="4">
        <v>8</v>
      </c>
      <c r="B12" s="4">
        <v>1</v>
      </c>
      <c r="C12" s="199" t="s">
        <v>13</v>
      </c>
      <c r="D12" s="189">
        <v>13316</v>
      </c>
      <c r="E12" s="9">
        <v>17898</v>
      </c>
      <c r="F12" s="212">
        <v>3841</v>
      </c>
      <c r="G12" s="189">
        <v>13357</v>
      </c>
      <c r="H12" s="9">
        <v>17795</v>
      </c>
      <c r="I12" s="9">
        <v>19090</v>
      </c>
      <c r="J12" s="9">
        <v>21855</v>
      </c>
      <c r="K12" s="9">
        <v>24912</v>
      </c>
      <c r="L12" s="9">
        <v>27348</v>
      </c>
      <c r="M12" s="222">
        <v>30337</v>
      </c>
      <c r="N12" s="189">
        <v>2886</v>
      </c>
      <c r="O12" s="9">
        <v>3700</v>
      </c>
      <c r="P12" s="9">
        <v>4287</v>
      </c>
      <c r="Q12" s="9">
        <v>4987</v>
      </c>
      <c r="R12" s="9">
        <v>5688</v>
      </c>
      <c r="S12" s="9">
        <v>6388</v>
      </c>
      <c r="T12" s="222">
        <v>7089</v>
      </c>
      <c r="U12" s="227">
        <v>4.628205128205129</v>
      </c>
      <c r="V12" s="26">
        <v>4.809459459459459</v>
      </c>
      <c r="W12" s="26">
        <v>4.452997434103103</v>
      </c>
      <c r="X12" s="26">
        <v>4.382394224984961</v>
      </c>
      <c r="Y12" s="26">
        <v>4.379746835443038</v>
      </c>
      <c r="Z12" s="26">
        <v>4.281152160300564</v>
      </c>
      <c r="AA12" s="234">
        <v>4.279447030610806</v>
      </c>
    </row>
    <row r="13" spans="1:27" ht="12.75">
      <c r="A13" s="4">
        <v>9</v>
      </c>
      <c r="B13" s="4">
        <v>2</v>
      </c>
      <c r="C13" s="199" t="s">
        <v>23</v>
      </c>
      <c r="D13" s="189">
        <v>37183</v>
      </c>
      <c r="E13" s="9">
        <v>37301</v>
      </c>
      <c r="F13" s="212">
        <v>10610</v>
      </c>
      <c r="G13" s="189">
        <v>37002</v>
      </c>
      <c r="H13" s="9">
        <v>40415</v>
      </c>
      <c r="I13" s="9">
        <v>44613</v>
      </c>
      <c r="J13" s="9">
        <v>49064</v>
      </c>
      <c r="K13" s="9">
        <v>54143</v>
      </c>
      <c r="L13" s="9">
        <v>59259</v>
      </c>
      <c r="M13" s="222">
        <v>62756</v>
      </c>
      <c r="N13" s="189">
        <v>10587</v>
      </c>
      <c r="O13" s="9">
        <v>11544</v>
      </c>
      <c r="P13" s="9">
        <v>12816</v>
      </c>
      <c r="Q13" s="9">
        <v>14085</v>
      </c>
      <c r="R13" s="9">
        <v>15605</v>
      </c>
      <c r="S13" s="9">
        <v>17108</v>
      </c>
      <c r="T13" s="222">
        <v>18221</v>
      </c>
      <c r="U13" s="227">
        <v>3.495041088126948</v>
      </c>
      <c r="V13" s="26">
        <v>3.500952875952876</v>
      </c>
      <c r="W13" s="26">
        <v>3.481039325842697</v>
      </c>
      <c r="X13" s="26">
        <v>3.483422080227192</v>
      </c>
      <c r="Y13" s="26">
        <v>3.4695930791413008</v>
      </c>
      <c r="Z13" s="26">
        <v>3.46381809679682</v>
      </c>
      <c r="AA13" s="234">
        <v>3.4441578398551123</v>
      </c>
    </row>
    <row r="14" spans="1:27" ht="12.75">
      <c r="A14" s="4">
        <v>10</v>
      </c>
      <c r="B14" s="4">
        <v>1</v>
      </c>
      <c r="C14" s="199" t="s">
        <v>16</v>
      </c>
      <c r="D14" s="189">
        <v>11396</v>
      </c>
      <c r="E14" s="9">
        <v>12140</v>
      </c>
      <c r="F14" s="212">
        <v>3043</v>
      </c>
      <c r="G14" s="189">
        <v>11430</v>
      </c>
      <c r="H14" s="9">
        <v>13540</v>
      </c>
      <c r="I14" s="9">
        <v>15392</v>
      </c>
      <c r="J14" s="9">
        <v>17269</v>
      </c>
      <c r="K14" s="9">
        <v>19295</v>
      </c>
      <c r="L14" s="9">
        <v>22482</v>
      </c>
      <c r="M14" s="222">
        <v>24726</v>
      </c>
      <c r="N14" s="189">
        <v>2886</v>
      </c>
      <c r="O14" s="9">
        <v>3470</v>
      </c>
      <c r="P14" s="9">
        <v>4055</v>
      </c>
      <c r="Q14" s="9">
        <v>4639</v>
      </c>
      <c r="R14" s="9">
        <v>5224</v>
      </c>
      <c r="S14" s="9">
        <v>5808</v>
      </c>
      <c r="T14" s="222">
        <v>6393</v>
      </c>
      <c r="U14" s="227">
        <v>3.9604989604989607</v>
      </c>
      <c r="V14" s="26">
        <v>3.9020172910662825</v>
      </c>
      <c r="W14" s="26">
        <v>3.795807644882861</v>
      </c>
      <c r="X14" s="26">
        <v>3.722569519292951</v>
      </c>
      <c r="Y14" s="26">
        <v>3.6935298621745787</v>
      </c>
      <c r="Z14" s="26">
        <v>3.8708677685950414</v>
      </c>
      <c r="AA14" s="234">
        <v>3.8676677616142654</v>
      </c>
    </row>
    <row r="15" spans="1:27" ht="12.75">
      <c r="A15" s="4">
        <v>11</v>
      </c>
      <c r="B15" s="4">
        <v>1</v>
      </c>
      <c r="C15" s="199" t="s">
        <v>26</v>
      </c>
      <c r="D15" s="189">
        <v>18993</v>
      </c>
      <c r="E15" s="9">
        <v>19445</v>
      </c>
      <c r="F15" s="212">
        <v>8720</v>
      </c>
      <c r="G15" s="189">
        <v>19051</v>
      </c>
      <c r="H15" s="9">
        <v>24551</v>
      </c>
      <c r="I15" s="9">
        <v>26658</v>
      </c>
      <c r="J15" s="9">
        <v>29274</v>
      </c>
      <c r="K15" s="9">
        <v>30133</v>
      </c>
      <c r="L15" s="9">
        <v>32010</v>
      </c>
      <c r="M15" s="222">
        <v>32942</v>
      </c>
      <c r="N15" s="189">
        <v>8612</v>
      </c>
      <c r="O15" s="9">
        <v>9437</v>
      </c>
      <c r="P15" s="9">
        <v>10662</v>
      </c>
      <c r="Q15" s="9">
        <v>11487</v>
      </c>
      <c r="R15" s="9">
        <v>12312</v>
      </c>
      <c r="S15" s="9">
        <v>13137</v>
      </c>
      <c r="T15" s="222">
        <v>13562</v>
      </c>
      <c r="U15" s="227">
        <v>2.212145843009754</v>
      </c>
      <c r="V15" s="26">
        <v>2.601568295009007</v>
      </c>
      <c r="W15" s="26">
        <v>2.5002813731007314</v>
      </c>
      <c r="X15" s="26">
        <v>2.5484460694698354</v>
      </c>
      <c r="Y15" s="26">
        <v>2.4474496426250814</v>
      </c>
      <c r="Z15" s="26">
        <v>2.4366293674354877</v>
      </c>
      <c r="AA15" s="234">
        <v>2.4289927739271495</v>
      </c>
    </row>
    <row r="16" spans="1:27" ht="12.75">
      <c r="A16" s="4">
        <v>12</v>
      </c>
      <c r="B16" s="4">
        <v>1</v>
      </c>
      <c r="C16" s="199" t="s">
        <v>85</v>
      </c>
      <c r="D16" s="189">
        <v>30641</v>
      </c>
      <c r="E16" s="9">
        <v>29455</v>
      </c>
      <c r="F16" s="212">
        <v>13557</v>
      </c>
      <c r="G16" s="189">
        <v>30467</v>
      </c>
      <c r="H16" s="9">
        <v>30106</v>
      </c>
      <c r="I16" s="9">
        <v>30092</v>
      </c>
      <c r="J16" s="9">
        <v>30278</v>
      </c>
      <c r="K16" s="9">
        <v>30464</v>
      </c>
      <c r="L16" s="9">
        <v>30650</v>
      </c>
      <c r="M16" s="222">
        <v>30836</v>
      </c>
      <c r="N16" s="189">
        <v>13537</v>
      </c>
      <c r="O16" s="9">
        <v>13630</v>
      </c>
      <c r="P16" s="9">
        <v>13723</v>
      </c>
      <c r="Q16" s="9">
        <v>13816</v>
      </c>
      <c r="R16" s="9">
        <v>13909</v>
      </c>
      <c r="S16" s="9">
        <v>14002</v>
      </c>
      <c r="T16" s="222">
        <v>14095</v>
      </c>
      <c r="U16" s="227">
        <v>2.250646376597474</v>
      </c>
      <c r="V16" s="26">
        <v>2.208804108584006</v>
      </c>
      <c r="W16" s="26">
        <v>2.192814982146761</v>
      </c>
      <c r="X16" s="26">
        <v>2.19151708164447</v>
      </c>
      <c r="Y16" s="26">
        <v>2.190236537493709</v>
      </c>
      <c r="Z16" s="26">
        <v>2.1889730038565918</v>
      </c>
      <c r="AA16" s="234">
        <v>2.187726144022703</v>
      </c>
    </row>
    <row r="17" spans="1:27" ht="12.75">
      <c r="A17" s="4">
        <v>13</v>
      </c>
      <c r="B17" s="4">
        <v>1</v>
      </c>
      <c r="C17" s="199" t="s">
        <v>21</v>
      </c>
      <c r="D17" s="189">
        <v>15480</v>
      </c>
      <c r="E17" s="9">
        <v>15683</v>
      </c>
      <c r="F17" s="214">
        <v>8112</v>
      </c>
      <c r="G17" s="189">
        <v>15528</v>
      </c>
      <c r="H17" s="9">
        <v>15530</v>
      </c>
      <c r="I17" s="9">
        <v>15550</v>
      </c>
      <c r="J17" s="9">
        <v>15550</v>
      </c>
      <c r="K17" s="9">
        <v>15300</v>
      </c>
      <c r="L17" s="9">
        <v>15057</v>
      </c>
      <c r="M17" s="222">
        <v>15036</v>
      </c>
      <c r="N17" s="189">
        <v>8052</v>
      </c>
      <c r="O17" s="9">
        <v>8108</v>
      </c>
      <c r="P17" s="9">
        <v>8108</v>
      </c>
      <c r="Q17" s="9">
        <v>8108</v>
      </c>
      <c r="R17" s="9">
        <v>8123</v>
      </c>
      <c r="S17" s="9">
        <v>8140</v>
      </c>
      <c r="T17" s="222">
        <v>8158</v>
      </c>
      <c r="U17" s="227">
        <v>1.9284649776453056</v>
      </c>
      <c r="V17" s="26">
        <v>1.915392205229403</v>
      </c>
      <c r="W17" s="26">
        <v>1.9178589047853971</v>
      </c>
      <c r="X17" s="26">
        <v>1.9178589047853971</v>
      </c>
      <c r="Y17" s="26">
        <v>1.883540563831097</v>
      </c>
      <c r="Z17" s="26">
        <v>1.8497542997542997</v>
      </c>
      <c r="AA17" s="234">
        <v>1.8430987987251777</v>
      </c>
    </row>
    <row r="18" spans="1:27" ht="12.75">
      <c r="A18" s="4">
        <v>14</v>
      </c>
      <c r="B18" s="4">
        <v>1</v>
      </c>
      <c r="C18" s="199" t="s">
        <v>15</v>
      </c>
      <c r="D18" s="189">
        <v>152677</v>
      </c>
      <c r="E18" s="9">
        <v>153948</v>
      </c>
      <c r="F18" s="212">
        <v>42576</v>
      </c>
      <c r="G18" s="189">
        <v>149705</v>
      </c>
      <c r="H18" s="9">
        <v>153779</v>
      </c>
      <c r="I18" s="9">
        <v>162044</v>
      </c>
      <c r="J18" s="9">
        <v>163234</v>
      </c>
      <c r="K18" s="9">
        <v>166401</v>
      </c>
      <c r="L18" s="9">
        <v>170913</v>
      </c>
      <c r="M18" s="222">
        <v>173359</v>
      </c>
      <c r="N18" s="189">
        <v>41725</v>
      </c>
      <c r="O18" s="9">
        <v>44080</v>
      </c>
      <c r="P18" s="9">
        <v>46566</v>
      </c>
      <c r="Q18" s="9">
        <v>48558</v>
      </c>
      <c r="R18" s="9">
        <v>50532</v>
      </c>
      <c r="S18" s="9">
        <v>52507</v>
      </c>
      <c r="T18" s="222">
        <v>53563</v>
      </c>
      <c r="U18" s="227">
        <v>3.5878969442780106</v>
      </c>
      <c r="V18" s="26">
        <v>3.4886343012704173</v>
      </c>
      <c r="W18" s="26">
        <v>3.4798780225915906</v>
      </c>
      <c r="X18" s="26">
        <v>3.36162939165534</v>
      </c>
      <c r="Y18" s="26">
        <v>3.2929826644502493</v>
      </c>
      <c r="Z18" s="26">
        <v>3.2550517073913956</v>
      </c>
      <c r="AA18" s="234">
        <v>3.2365438829042437</v>
      </c>
    </row>
    <row r="19" spans="1:27" ht="12.75">
      <c r="A19" s="4">
        <v>15</v>
      </c>
      <c r="B19" s="4">
        <v>2</v>
      </c>
      <c r="C19" s="199" t="s">
        <v>22</v>
      </c>
      <c r="D19" s="189">
        <v>1731</v>
      </c>
      <c r="E19" s="9">
        <v>1895</v>
      </c>
      <c r="F19" s="215">
        <v>731</v>
      </c>
      <c r="G19" s="189">
        <v>1722</v>
      </c>
      <c r="H19" s="9">
        <v>1937</v>
      </c>
      <c r="I19" s="9">
        <v>2121</v>
      </c>
      <c r="J19" s="9">
        <v>2356</v>
      </c>
      <c r="K19" s="9">
        <v>2570</v>
      </c>
      <c r="L19" s="9">
        <v>2743</v>
      </c>
      <c r="M19" s="222">
        <v>2907</v>
      </c>
      <c r="N19" s="190">
        <v>678</v>
      </c>
      <c r="O19" s="10">
        <v>764</v>
      </c>
      <c r="P19" s="10">
        <v>837</v>
      </c>
      <c r="Q19" s="10">
        <v>927</v>
      </c>
      <c r="R19" s="9">
        <v>1015</v>
      </c>
      <c r="S19" s="9">
        <v>1084</v>
      </c>
      <c r="T19" s="222">
        <v>1148</v>
      </c>
      <c r="U19" s="227">
        <v>2.5398230088495577</v>
      </c>
      <c r="V19" s="26">
        <v>2.5353403141361257</v>
      </c>
      <c r="W19" s="26">
        <v>2.5340501792114694</v>
      </c>
      <c r="X19" s="26">
        <v>2.5415318230852213</v>
      </c>
      <c r="Y19" s="26">
        <v>2.5320197044334973</v>
      </c>
      <c r="Z19" s="26">
        <v>2.5304428044280445</v>
      </c>
      <c r="AA19" s="234">
        <v>2.5322299651567945</v>
      </c>
    </row>
    <row r="20" spans="1:27" ht="12.75">
      <c r="A20" s="4">
        <v>16</v>
      </c>
      <c r="B20" s="4">
        <v>1</v>
      </c>
      <c r="C20" s="198" t="s">
        <v>2</v>
      </c>
      <c r="D20" s="190">
        <v>301</v>
      </c>
      <c r="E20" s="10">
        <v>329</v>
      </c>
      <c r="F20" s="214">
        <v>138</v>
      </c>
      <c r="G20" s="189">
        <v>302</v>
      </c>
      <c r="H20" s="10">
        <v>447</v>
      </c>
      <c r="I20" s="9">
        <v>1498</v>
      </c>
      <c r="J20" s="9">
        <v>1498</v>
      </c>
      <c r="K20" s="9">
        <v>1498</v>
      </c>
      <c r="L20" s="9">
        <v>1498</v>
      </c>
      <c r="M20" s="222">
        <v>1498</v>
      </c>
      <c r="N20" s="190">
        <v>105</v>
      </c>
      <c r="O20" s="10">
        <v>200</v>
      </c>
      <c r="P20" s="10">
        <v>670</v>
      </c>
      <c r="Q20" s="10">
        <v>670</v>
      </c>
      <c r="R20" s="10">
        <v>670</v>
      </c>
      <c r="S20" s="10">
        <v>670</v>
      </c>
      <c r="T20" s="232">
        <v>670</v>
      </c>
      <c r="U20" s="227">
        <v>2.876190476190476</v>
      </c>
      <c r="V20" s="26">
        <v>2.235</v>
      </c>
      <c r="W20" s="26">
        <v>2.235820895522388</v>
      </c>
      <c r="X20" s="26">
        <v>2.235820895522388</v>
      </c>
      <c r="Y20" s="26">
        <v>2.235820895522388</v>
      </c>
      <c r="Z20" s="26">
        <v>2.235820895522388</v>
      </c>
      <c r="AA20" s="234">
        <v>2.235820895522388</v>
      </c>
    </row>
    <row r="21" spans="1:27" ht="12.75">
      <c r="A21" s="4">
        <v>17</v>
      </c>
      <c r="B21" s="4">
        <v>3</v>
      </c>
      <c r="C21" s="199" t="s">
        <v>86</v>
      </c>
      <c r="D21" s="189">
        <v>56451</v>
      </c>
      <c r="E21" s="9">
        <v>59684</v>
      </c>
      <c r="F21" s="215">
        <v>23661</v>
      </c>
      <c r="G21" s="189">
        <v>56421</v>
      </c>
      <c r="H21" s="9">
        <v>58919</v>
      </c>
      <c r="I21" s="9">
        <v>62480</v>
      </c>
      <c r="J21" s="9">
        <v>63265</v>
      </c>
      <c r="K21" s="9">
        <v>64649</v>
      </c>
      <c r="L21" s="9">
        <v>65884</v>
      </c>
      <c r="M21" s="222">
        <v>67807</v>
      </c>
      <c r="N21" s="189">
        <v>23133</v>
      </c>
      <c r="O21" s="9">
        <v>23633</v>
      </c>
      <c r="P21" s="9">
        <v>24133</v>
      </c>
      <c r="Q21" s="9">
        <v>24794</v>
      </c>
      <c r="R21" s="9">
        <v>25390</v>
      </c>
      <c r="S21" s="9">
        <v>25943</v>
      </c>
      <c r="T21" s="222">
        <v>26610</v>
      </c>
      <c r="U21" s="227">
        <v>2.4389832706523147</v>
      </c>
      <c r="V21" s="26">
        <v>2.493081707781492</v>
      </c>
      <c r="W21" s="26">
        <v>2.5889860357187255</v>
      </c>
      <c r="X21" s="26">
        <v>2.5516253932403</v>
      </c>
      <c r="Y21" s="26">
        <v>2.5462386766443483</v>
      </c>
      <c r="Z21" s="26">
        <v>2.53956751339475</v>
      </c>
      <c r="AA21" s="234">
        <v>2.5481773769259677</v>
      </c>
    </row>
    <row r="22" spans="1:27" ht="12.75">
      <c r="A22" s="4">
        <v>18</v>
      </c>
      <c r="B22" s="4">
        <v>3</v>
      </c>
      <c r="C22" s="199" t="s">
        <v>19</v>
      </c>
      <c r="D22" s="189">
        <v>11571</v>
      </c>
      <c r="E22" s="9">
        <v>11903</v>
      </c>
      <c r="F22" s="215">
        <v>4651</v>
      </c>
      <c r="G22" s="189">
        <v>11565</v>
      </c>
      <c r="H22" s="9">
        <v>11923</v>
      </c>
      <c r="I22" s="9">
        <v>12126</v>
      </c>
      <c r="J22" s="9">
        <v>12311</v>
      </c>
      <c r="K22" s="9">
        <v>12427</v>
      </c>
      <c r="L22" s="9">
        <v>12688</v>
      </c>
      <c r="M22" s="222">
        <v>12921</v>
      </c>
      <c r="N22" s="189">
        <v>4616</v>
      </c>
      <c r="O22" s="9">
        <v>4784</v>
      </c>
      <c r="P22" s="9">
        <v>4848</v>
      </c>
      <c r="Q22" s="9">
        <v>4919</v>
      </c>
      <c r="R22" s="9">
        <v>4965</v>
      </c>
      <c r="S22" s="9">
        <v>5071</v>
      </c>
      <c r="T22" s="222">
        <v>5164</v>
      </c>
      <c r="U22" s="227">
        <v>2.505415944540728</v>
      </c>
      <c r="V22" s="26">
        <v>2.4922658862876252</v>
      </c>
      <c r="W22" s="26">
        <v>2.501237623762376</v>
      </c>
      <c r="X22" s="26">
        <v>2.5027444602561495</v>
      </c>
      <c r="Y22" s="26">
        <v>2.502920443101712</v>
      </c>
      <c r="Z22" s="26">
        <v>2.502070597515283</v>
      </c>
      <c r="AA22" s="234">
        <v>2.5021301316808677</v>
      </c>
    </row>
    <row r="23" spans="1:27" ht="12.75">
      <c r="A23" s="4">
        <v>19</v>
      </c>
      <c r="B23" s="4">
        <v>1</v>
      </c>
      <c r="C23" s="199" t="s">
        <v>20</v>
      </c>
      <c r="D23" s="189">
        <v>34918</v>
      </c>
      <c r="E23" s="9">
        <v>34628</v>
      </c>
      <c r="F23" s="215">
        <v>11322</v>
      </c>
      <c r="G23" s="189">
        <v>35173</v>
      </c>
      <c r="H23" s="9">
        <v>34666</v>
      </c>
      <c r="I23" s="9">
        <v>35165</v>
      </c>
      <c r="J23" s="9">
        <v>35158</v>
      </c>
      <c r="K23" s="9">
        <v>35709</v>
      </c>
      <c r="L23" s="9">
        <v>35017</v>
      </c>
      <c r="M23" s="222">
        <v>35549</v>
      </c>
      <c r="N23" s="189">
        <v>11223</v>
      </c>
      <c r="O23" s="9">
        <v>11408</v>
      </c>
      <c r="P23" s="9">
        <v>11593</v>
      </c>
      <c r="Q23" s="9">
        <v>11779</v>
      </c>
      <c r="R23" s="9">
        <v>11964</v>
      </c>
      <c r="S23" s="9">
        <v>12149</v>
      </c>
      <c r="T23" s="222">
        <v>12334</v>
      </c>
      <c r="U23" s="227">
        <v>3.1340105141227834</v>
      </c>
      <c r="V23" s="26">
        <v>3.0387447405329593</v>
      </c>
      <c r="W23" s="26">
        <v>3.0332959544552747</v>
      </c>
      <c r="X23" s="26">
        <v>2.9848034637914935</v>
      </c>
      <c r="Y23" s="26">
        <v>2.984704112337011</v>
      </c>
      <c r="Z23" s="26">
        <v>2.882294839081406</v>
      </c>
      <c r="AA23" s="234">
        <v>2.882195556996919</v>
      </c>
    </row>
    <row r="24" spans="1:27" ht="12.75">
      <c r="A24" s="4">
        <v>20</v>
      </c>
      <c r="B24" s="4">
        <v>1</v>
      </c>
      <c r="C24" s="199" t="s">
        <v>18</v>
      </c>
      <c r="D24" s="189">
        <v>27316</v>
      </c>
      <c r="E24" s="9">
        <v>27929</v>
      </c>
      <c r="F24" s="214">
        <v>3980</v>
      </c>
      <c r="G24" s="189">
        <v>27365</v>
      </c>
      <c r="H24" s="9">
        <v>28853</v>
      </c>
      <c r="I24" s="9">
        <v>31115</v>
      </c>
      <c r="J24" s="9">
        <v>33760</v>
      </c>
      <c r="K24" s="9">
        <v>36392</v>
      </c>
      <c r="L24" s="9">
        <v>38801</v>
      </c>
      <c r="M24" s="222">
        <v>41405</v>
      </c>
      <c r="N24" s="189">
        <v>3447</v>
      </c>
      <c r="O24" s="9">
        <v>4066</v>
      </c>
      <c r="P24" s="9">
        <v>4684</v>
      </c>
      <c r="Q24" s="9">
        <v>5303</v>
      </c>
      <c r="R24" s="9">
        <v>5922</v>
      </c>
      <c r="S24" s="9">
        <v>6540</v>
      </c>
      <c r="T24" s="222">
        <v>7159</v>
      </c>
      <c r="U24" s="227">
        <v>7.938787351319989</v>
      </c>
      <c r="V24" s="26">
        <v>7.096163305459911</v>
      </c>
      <c r="W24" s="26">
        <v>6.642826643894107</v>
      </c>
      <c r="X24" s="26">
        <v>6.366207806901754</v>
      </c>
      <c r="Y24" s="26">
        <v>6.145221209050996</v>
      </c>
      <c r="Z24" s="26">
        <v>5.932874617737003</v>
      </c>
      <c r="AA24" s="234">
        <v>5.783628998463472</v>
      </c>
    </row>
    <row r="25" spans="1:27" ht="13.5" thickBot="1">
      <c r="A25" s="4">
        <v>21</v>
      </c>
      <c r="B25" s="4">
        <v>3</v>
      </c>
      <c r="C25" s="199" t="s">
        <v>14</v>
      </c>
      <c r="D25" s="191">
        <v>49601</v>
      </c>
      <c r="E25" s="11">
        <v>52543</v>
      </c>
      <c r="F25" s="220">
        <v>14083</v>
      </c>
      <c r="G25" s="191">
        <v>49571</v>
      </c>
      <c r="H25" s="11">
        <v>51903</v>
      </c>
      <c r="I25" s="11">
        <v>54857</v>
      </c>
      <c r="J25" s="11">
        <v>56544</v>
      </c>
      <c r="K25" s="11">
        <v>58975</v>
      </c>
      <c r="L25" s="11">
        <v>61245</v>
      </c>
      <c r="M25" s="223">
        <v>62463</v>
      </c>
      <c r="N25" s="191">
        <v>13463</v>
      </c>
      <c r="O25" s="11">
        <v>14093</v>
      </c>
      <c r="P25" s="11">
        <v>14838</v>
      </c>
      <c r="Q25" s="11">
        <v>15347</v>
      </c>
      <c r="R25" s="11">
        <v>16018</v>
      </c>
      <c r="S25" s="11">
        <v>16628</v>
      </c>
      <c r="T25" s="223">
        <v>16957</v>
      </c>
      <c r="U25" s="228">
        <v>3.6820173809700663</v>
      </c>
      <c r="V25" s="27">
        <v>3.6828922159937556</v>
      </c>
      <c r="W25" s="27">
        <v>3.697061598598194</v>
      </c>
      <c r="X25" s="27">
        <v>3.68436828044569</v>
      </c>
      <c r="Y25" s="27">
        <v>3.6817954800849044</v>
      </c>
      <c r="Z25" s="27">
        <v>3.6832451286985806</v>
      </c>
      <c r="AA25" s="235">
        <v>3.683611487881111</v>
      </c>
    </row>
    <row r="26" spans="1:27" ht="13.5" thickBot="1">
      <c r="A26" s="18"/>
      <c r="B26" s="18"/>
      <c r="C26" s="198"/>
      <c r="D26" s="12"/>
      <c r="E26" s="12"/>
      <c r="F26" s="216"/>
      <c r="G26" s="12"/>
      <c r="H26" s="12"/>
      <c r="I26" s="12"/>
      <c r="J26" s="12"/>
      <c r="K26" s="12"/>
      <c r="L26" s="12"/>
      <c r="M26" s="216"/>
      <c r="N26" s="12"/>
      <c r="O26" s="12"/>
      <c r="P26" s="12"/>
      <c r="Q26" s="12"/>
      <c r="R26" s="12"/>
      <c r="S26" s="12"/>
      <c r="T26" s="216"/>
      <c r="U26" s="28"/>
      <c r="V26" s="28"/>
      <c r="W26" s="28"/>
      <c r="X26" s="28"/>
      <c r="Y26" s="28"/>
      <c r="Z26" s="28"/>
      <c r="AA26" s="236"/>
    </row>
    <row r="27" spans="1:27" ht="12.75">
      <c r="A27" s="4">
        <v>1</v>
      </c>
      <c r="B27" s="4">
        <v>1</v>
      </c>
      <c r="C27" s="199" t="s">
        <v>0</v>
      </c>
      <c r="D27" s="192">
        <v>425102</v>
      </c>
      <c r="E27" s="13">
        <v>435878</v>
      </c>
      <c r="F27" s="217">
        <v>141315</v>
      </c>
      <c r="G27" s="192">
        <v>422632</v>
      </c>
      <c r="H27" s="13">
        <v>445309</v>
      </c>
      <c r="I27" s="13">
        <v>466606</v>
      </c>
      <c r="J27" s="13">
        <v>483733</v>
      </c>
      <c r="K27" s="13">
        <v>499341</v>
      </c>
      <c r="L27" s="13">
        <v>515549</v>
      </c>
      <c r="M27" s="224">
        <v>530362</v>
      </c>
      <c r="N27" s="192">
        <v>137338</v>
      </c>
      <c r="O27" s="13">
        <v>147221</v>
      </c>
      <c r="P27" s="13">
        <v>156061</v>
      </c>
      <c r="Q27" s="13">
        <v>162857</v>
      </c>
      <c r="R27" s="13">
        <v>169933</v>
      </c>
      <c r="S27" s="13">
        <v>176236</v>
      </c>
      <c r="T27" s="224">
        <v>182083</v>
      </c>
      <c r="U27" s="229">
        <v>3.0773129068429714</v>
      </c>
      <c r="V27" s="29">
        <v>3.024765488619151</v>
      </c>
      <c r="W27" s="29">
        <v>2.989894976964136</v>
      </c>
      <c r="X27" s="29">
        <v>2.9702929563973304</v>
      </c>
      <c r="Y27" s="29">
        <v>2.9384580981916404</v>
      </c>
      <c r="Z27" s="29">
        <v>2.9253330761024987</v>
      </c>
      <c r="AA27" s="237">
        <v>2.9127485816907672</v>
      </c>
    </row>
    <row r="28" spans="1:27" ht="12.75">
      <c r="A28" s="4">
        <v>2</v>
      </c>
      <c r="B28" s="4">
        <v>2</v>
      </c>
      <c r="C28" s="199" t="s">
        <v>3</v>
      </c>
      <c r="D28" s="193">
        <v>57602</v>
      </c>
      <c r="E28" s="14">
        <v>58388</v>
      </c>
      <c r="F28" s="218">
        <v>17829</v>
      </c>
      <c r="G28" s="193">
        <v>57324</v>
      </c>
      <c r="H28" s="14">
        <v>62431</v>
      </c>
      <c r="I28" s="14">
        <v>68471</v>
      </c>
      <c r="J28" s="14">
        <v>76140</v>
      </c>
      <c r="K28" s="14">
        <v>83384</v>
      </c>
      <c r="L28" s="14">
        <v>89431</v>
      </c>
      <c r="M28" s="225">
        <v>94731</v>
      </c>
      <c r="N28" s="193">
        <v>17638</v>
      </c>
      <c r="O28" s="14">
        <v>19187</v>
      </c>
      <c r="P28" s="14">
        <v>21110</v>
      </c>
      <c r="Q28" s="14">
        <v>23483</v>
      </c>
      <c r="R28" s="14">
        <v>25801</v>
      </c>
      <c r="S28" s="14">
        <v>27674</v>
      </c>
      <c r="T28" s="225">
        <v>29404</v>
      </c>
      <c r="U28" s="230">
        <v>3.2500283478852476</v>
      </c>
      <c r="V28" s="30">
        <v>3.2538176890603014</v>
      </c>
      <c r="W28" s="30">
        <v>3.243533870203695</v>
      </c>
      <c r="X28" s="30">
        <v>3.242345526551122</v>
      </c>
      <c r="Y28" s="30">
        <v>3.2318127204371923</v>
      </c>
      <c r="Z28" s="30">
        <v>3.231589217315892</v>
      </c>
      <c r="AA28" s="238">
        <v>3.221704529995919</v>
      </c>
    </row>
    <row r="29" spans="1:27" ht="12.75">
      <c r="A29" s="4">
        <v>3</v>
      </c>
      <c r="B29" s="4">
        <v>3</v>
      </c>
      <c r="C29" s="199" t="s">
        <v>4</v>
      </c>
      <c r="D29" s="193">
        <v>260240</v>
      </c>
      <c r="E29" s="14">
        <v>272201</v>
      </c>
      <c r="F29" s="218">
        <v>105059</v>
      </c>
      <c r="G29" s="193">
        <v>260092</v>
      </c>
      <c r="H29" s="14">
        <v>268042</v>
      </c>
      <c r="I29" s="14">
        <v>274482</v>
      </c>
      <c r="J29" s="14">
        <v>280494</v>
      </c>
      <c r="K29" s="14">
        <v>285735</v>
      </c>
      <c r="L29" s="14">
        <v>290597</v>
      </c>
      <c r="M29" s="225">
        <v>295622</v>
      </c>
      <c r="N29" s="193">
        <v>102872</v>
      </c>
      <c r="O29" s="14">
        <v>105508</v>
      </c>
      <c r="P29" s="14">
        <v>107495</v>
      </c>
      <c r="Q29" s="14">
        <v>110144</v>
      </c>
      <c r="R29" s="14">
        <v>112040</v>
      </c>
      <c r="S29" s="14">
        <v>113865</v>
      </c>
      <c r="T29" s="225">
        <v>115590</v>
      </c>
      <c r="U29" s="230">
        <v>2.5283070223189985</v>
      </c>
      <c r="V29" s="30">
        <v>2.540489820677105</v>
      </c>
      <c r="W29" s="30">
        <v>2.5534396948695286</v>
      </c>
      <c r="X29" s="30">
        <v>2.5466117083091224</v>
      </c>
      <c r="Y29" s="30">
        <v>2.5502945376651196</v>
      </c>
      <c r="Z29" s="30">
        <v>2.552118737100953</v>
      </c>
      <c r="AA29" s="238">
        <v>2.557504974478761</v>
      </c>
    </row>
    <row r="30" spans="1:27" ht="13.5" thickBot="1">
      <c r="A30" s="4">
        <v>4</v>
      </c>
      <c r="B30" s="4">
        <v>4</v>
      </c>
      <c r="C30" s="200" t="s">
        <v>7</v>
      </c>
      <c r="D30" s="194">
        <v>742944</v>
      </c>
      <c r="E30" s="15">
        <v>766467</v>
      </c>
      <c r="F30" s="219">
        <v>264203</v>
      </c>
      <c r="G30" s="194">
        <v>740048</v>
      </c>
      <c r="H30" s="15">
        <v>775782</v>
      </c>
      <c r="I30" s="15">
        <v>809559</v>
      </c>
      <c r="J30" s="15">
        <v>840367</v>
      </c>
      <c r="K30" s="15">
        <v>868460</v>
      </c>
      <c r="L30" s="15">
        <v>895577</v>
      </c>
      <c r="M30" s="226">
        <v>920715</v>
      </c>
      <c r="N30" s="194">
        <v>257848</v>
      </c>
      <c r="O30" s="15">
        <v>271916</v>
      </c>
      <c r="P30" s="15">
        <v>284666</v>
      </c>
      <c r="Q30" s="15">
        <v>296484</v>
      </c>
      <c r="R30" s="15">
        <v>307774</v>
      </c>
      <c r="S30" s="15">
        <v>317775</v>
      </c>
      <c r="T30" s="226">
        <v>327077</v>
      </c>
      <c r="U30" s="231">
        <v>2.870094008873445</v>
      </c>
      <c r="V30" s="31">
        <v>2.8530207858309184</v>
      </c>
      <c r="W30" s="31">
        <v>2.843890735107108</v>
      </c>
      <c r="X30" s="31">
        <v>2.834443005356107</v>
      </c>
      <c r="Y30" s="31">
        <v>2.8217458264830686</v>
      </c>
      <c r="Z30" s="31">
        <v>2.8182739359609785</v>
      </c>
      <c r="AA30" s="239">
        <v>2.8149793473708025</v>
      </c>
    </row>
    <row r="31" spans="3:27" ht="12.75">
      <c r="C31" s="19"/>
      <c r="D31" s="19"/>
      <c r="E31" s="19"/>
      <c r="F31" s="19"/>
      <c r="G31" s="32"/>
      <c r="H31" s="32"/>
      <c r="I31" s="32"/>
      <c r="J31" s="32"/>
      <c r="K31" s="32"/>
      <c r="L31" s="32"/>
      <c r="M31" s="32"/>
      <c r="N31" s="32"/>
      <c r="O31" s="32"/>
      <c r="P31" s="32"/>
      <c r="Q31" s="32"/>
      <c r="R31" s="32"/>
      <c r="S31" s="32"/>
      <c r="T31" s="32"/>
      <c r="U31" s="33"/>
      <c r="V31" s="33"/>
      <c r="W31" s="33"/>
      <c r="X31" s="33"/>
      <c r="Y31" s="33"/>
      <c r="Z31" s="33"/>
      <c r="AA31" s="33"/>
    </row>
    <row r="32" spans="3:4" ht="12.75">
      <c r="C32" s="247" t="s">
        <v>176</v>
      </c>
      <c r="D32" s="166" t="s">
        <v>177</v>
      </c>
    </row>
    <row r="33" spans="1:20" ht="12.75">
      <c r="A33"/>
      <c r="B33"/>
      <c r="C33" s="167" t="s">
        <v>143</v>
      </c>
      <c r="D33" s="166" t="s">
        <v>137</v>
      </c>
      <c r="G33" s="39"/>
      <c r="M33" s="39"/>
      <c r="N33" s="39"/>
      <c r="R33" s="39"/>
      <c r="T33" s="39"/>
    </row>
    <row r="34" spans="3:4" ht="12.75">
      <c r="C34" s="201" t="s">
        <v>150</v>
      </c>
      <c r="D34" s="166" t="s">
        <v>151</v>
      </c>
    </row>
    <row r="36" spans="3:22" ht="31.5" hidden="1">
      <c r="C36" s="19"/>
      <c r="D36" s="2" t="s">
        <v>108</v>
      </c>
      <c r="E36" s="40"/>
      <c r="F36" s="129"/>
      <c r="G36" s="2" t="s">
        <v>109</v>
      </c>
      <c r="H36" s="3"/>
      <c r="I36" s="3"/>
      <c r="J36" s="3"/>
      <c r="K36" s="3"/>
      <c r="L36" s="3"/>
      <c r="M36" s="21"/>
      <c r="N36" s="2" t="s">
        <v>111</v>
      </c>
      <c r="O36" s="3"/>
      <c r="P36" s="3"/>
      <c r="Q36" s="3"/>
      <c r="R36" s="3"/>
      <c r="S36" s="3"/>
      <c r="T36" s="21"/>
      <c r="U36" s="2" t="s">
        <v>33</v>
      </c>
      <c r="V36" s="25"/>
    </row>
    <row r="37" spans="4:22" ht="13.5" hidden="1" thickBot="1">
      <c r="D37" s="22">
        <v>2</v>
      </c>
      <c r="E37" s="24">
        <v>3</v>
      </c>
      <c r="F37" s="23"/>
      <c r="G37" s="22">
        <v>4</v>
      </c>
      <c r="H37" s="22">
        <v>5</v>
      </c>
      <c r="I37" s="22">
        <v>6</v>
      </c>
      <c r="J37" s="22">
        <v>7</v>
      </c>
      <c r="K37" s="22">
        <v>8</v>
      </c>
      <c r="L37" s="22">
        <v>9</v>
      </c>
      <c r="M37" s="22">
        <v>10</v>
      </c>
      <c r="N37" s="22">
        <v>11</v>
      </c>
      <c r="O37" s="22">
        <v>12</v>
      </c>
      <c r="P37" s="22">
        <v>13</v>
      </c>
      <c r="Q37" s="22">
        <v>14</v>
      </c>
      <c r="R37" s="22">
        <v>15</v>
      </c>
      <c r="S37" s="22">
        <v>16</v>
      </c>
      <c r="T37" s="22">
        <v>17</v>
      </c>
      <c r="U37" s="22">
        <v>18</v>
      </c>
      <c r="V37" s="42">
        <v>19</v>
      </c>
    </row>
    <row r="38" spans="7:22" ht="16.5" hidden="1" thickBot="1">
      <c r="G38" s="2"/>
      <c r="H38" s="3"/>
      <c r="I38" s="3"/>
      <c r="J38" s="3"/>
      <c r="K38" s="3"/>
      <c r="L38" s="3"/>
      <c r="M38" s="3"/>
      <c r="N38" s="2"/>
      <c r="O38" s="3"/>
      <c r="P38" s="3"/>
      <c r="Q38" s="3"/>
      <c r="R38" s="3"/>
      <c r="S38" s="3"/>
      <c r="T38" s="3"/>
      <c r="U38" s="2"/>
      <c r="V38" s="3"/>
    </row>
    <row r="39" spans="1:22" ht="16.5" hidden="1" thickBot="1">
      <c r="A39" s="16" t="s">
        <v>6</v>
      </c>
      <c r="B39" s="17" t="s">
        <v>12</v>
      </c>
      <c r="C39" s="20" t="s">
        <v>1</v>
      </c>
      <c r="D39" s="5">
        <v>2005</v>
      </c>
      <c r="E39" s="6">
        <v>2010</v>
      </c>
      <c r="F39" s="5"/>
      <c r="G39" s="5">
        <v>2005</v>
      </c>
      <c r="H39" s="6">
        <v>2010</v>
      </c>
      <c r="I39" s="7">
        <v>2015</v>
      </c>
      <c r="J39" s="6">
        <v>2020</v>
      </c>
      <c r="K39" s="7">
        <v>2025</v>
      </c>
      <c r="L39" s="6">
        <v>2030</v>
      </c>
      <c r="M39" s="8">
        <v>2035</v>
      </c>
      <c r="N39" s="5">
        <v>2005</v>
      </c>
      <c r="O39" s="6">
        <v>2010</v>
      </c>
      <c r="P39" s="7">
        <v>2015</v>
      </c>
      <c r="Q39" s="6">
        <v>2020</v>
      </c>
      <c r="R39" s="7">
        <v>2025</v>
      </c>
      <c r="S39" s="6">
        <v>2030</v>
      </c>
      <c r="T39" s="8">
        <v>2035</v>
      </c>
      <c r="U39" s="5">
        <v>2005</v>
      </c>
      <c r="V39" s="6">
        <v>2010</v>
      </c>
    </row>
    <row r="40" spans="1:22" ht="12.75" hidden="1">
      <c r="A40" s="4">
        <v>1</v>
      </c>
      <c r="B40" s="4">
        <v>3</v>
      </c>
      <c r="C40" s="18" t="s">
        <v>5</v>
      </c>
      <c r="D40" s="34"/>
      <c r="E40" s="37">
        <f aca="true" t="shared" si="1" ref="E40:E60">+E5-D5</f>
        <v>274</v>
      </c>
      <c r="F40" s="37"/>
      <c r="G40" s="34"/>
      <c r="H40" s="37">
        <f aca="true" t="shared" si="2" ref="H40:M49">+H5-G5</f>
        <v>206</v>
      </c>
      <c r="I40" s="37">
        <f t="shared" si="2"/>
        <v>98</v>
      </c>
      <c r="J40" s="37">
        <f t="shared" si="2"/>
        <v>471</v>
      </c>
      <c r="K40" s="37">
        <f t="shared" si="2"/>
        <v>169</v>
      </c>
      <c r="L40" s="37">
        <f t="shared" si="2"/>
        <v>228</v>
      </c>
      <c r="M40" s="37">
        <f t="shared" si="2"/>
        <v>179</v>
      </c>
      <c r="N40" s="37"/>
      <c r="O40" s="37">
        <f aca="true" t="shared" si="3" ref="O40:T49">+O5-N5</f>
        <v>113</v>
      </c>
      <c r="P40" s="37">
        <f>+P5-O5</f>
        <v>101</v>
      </c>
      <c r="Q40" s="37">
        <f t="shared" si="3"/>
        <v>162</v>
      </c>
      <c r="R40" s="37">
        <f t="shared" si="3"/>
        <v>96</v>
      </c>
      <c r="S40" s="37">
        <f t="shared" si="3"/>
        <v>107</v>
      </c>
      <c r="T40" s="37">
        <f t="shared" si="3"/>
        <v>91</v>
      </c>
      <c r="U40" s="37">
        <f aca="true" t="shared" si="4" ref="U40:U60">+D5-G5</f>
        <v>6</v>
      </c>
      <c r="V40" s="37">
        <f aca="true" t="shared" si="5" ref="V40:V60">+E5-H5</f>
        <v>74</v>
      </c>
    </row>
    <row r="41" spans="1:22" ht="12.75" hidden="1">
      <c r="A41" s="4">
        <v>2</v>
      </c>
      <c r="B41" s="4">
        <v>1</v>
      </c>
      <c r="C41" s="19" t="s">
        <v>24</v>
      </c>
      <c r="D41" s="35"/>
      <c r="E41" s="37">
        <f>+E6-D6</f>
        <v>-25</v>
      </c>
      <c r="F41" s="37"/>
      <c r="G41" s="34"/>
      <c r="H41" s="37">
        <f>+H6-G6</f>
        <v>-16</v>
      </c>
      <c r="I41" s="37">
        <f t="shared" si="2"/>
        <v>-227</v>
      </c>
      <c r="J41" s="37">
        <f t="shared" si="2"/>
        <v>25</v>
      </c>
      <c r="K41" s="37">
        <f t="shared" si="2"/>
        <v>12</v>
      </c>
      <c r="L41" s="37">
        <f t="shared" si="2"/>
        <v>122</v>
      </c>
      <c r="M41" s="37">
        <f t="shared" si="2"/>
        <v>26</v>
      </c>
      <c r="N41" s="37"/>
      <c r="O41" s="37">
        <f t="shared" si="3"/>
        <v>28</v>
      </c>
      <c r="P41" s="37">
        <f t="shared" si="3"/>
        <v>10</v>
      </c>
      <c r="Q41" s="37">
        <f t="shared" si="3"/>
        <v>22</v>
      </c>
      <c r="R41" s="37">
        <f t="shared" si="3"/>
        <v>25</v>
      </c>
      <c r="S41" s="37">
        <f t="shared" si="3"/>
        <v>24</v>
      </c>
      <c r="T41" s="37">
        <f t="shared" si="3"/>
        <v>24</v>
      </c>
      <c r="U41" s="37">
        <f t="shared" si="4"/>
        <v>-13</v>
      </c>
      <c r="V41" s="37">
        <f t="shared" si="5"/>
        <v>-22</v>
      </c>
    </row>
    <row r="42" spans="1:22" ht="12.75" hidden="1">
      <c r="A42" s="4">
        <v>3</v>
      </c>
      <c r="B42" s="4">
        <v>1</v>
      </c>
      <c r="C42" s="18" t="s">
        <v>82</v>
      </c>
      <c r="D42" s="35"/>
      <c r="E42" s="37">
        <f t="shared" si="1"/>
        <v>3637</v>
      </c>
      <c r="F42" s="37"/>
      <c r="G42" s="34"/>
      <c r="H42" s="37">
        <f t="shared" si="2"/>
        <v>3392</v>
      </c>
      <c r="I42" s="37">
        <f t="shared" si="2"/>
        <v>1596</v>
      </c>
      <c r="J42" s="37">
        <f t="shared" si="2"/>
        <v>2673</v>
      </c>
      <c r="K42" s="37">
        <f t="shared" si="2"/>
        <v>691</v>
      </c>
      <c r="L42" s="37">
        <f t="shared" si="2"/>
        <v>-841</v>
      </c>
      <c r="M42" s="37">
        <f t="shared" si="2"/>
        <v>424</v>
      </c>
      <c r="N42" s="37"/>
      <c r="O42" s="37">
        <f t="shared" si="3"/>
        <v>3637</v>
      </c>
      <c r="P42" s="37">
        <f t="shared" si="3"/>
        <v>1936</v>
      </c>
      <c r="Q42" s="37">
        <f t="shared" si="3"/>
        <v>964</v>
      </c>
      <c r="R42" s="37">
        <f t="shared" si="3"/>
        <v>1262</v>
      </c>
      <c r="S42" s="37">
        <f t="shared" si="3"/>
        <v>471</v>
      </c>
      <c r="T42" s="37">
        <f t="shared" si="3"/>
        <v>1549</v>
      </c>
      <c r="U42" s="37">
        <f t="shared" si="4"/>
        <v>-147</v>
      </c>
      <c r="V42" s="37">
        <f t="shared" si="5"/>
        <v>98</v>
      </c>
    </row>
    <row r="43" spans="1:22" ht="12.75" hidden="1">
      <c r="A43" s="4">
        <v>4</v>
      </c>
      <c r="B43" s="4">
        <v>2</v>
      </c>
      <c r="C43" s="18" t="s">
        <v>83</v>
      </c>
      <c r="D43" s="35"/>
      <c r="E43" s="37">
        <f t="shared" si="1"/>
        <v>504</v>
      </c>
      <c r="F43" s="37"/>
      <c r="G43" s="34"/>
      <c r="H43" s="37">
        <f t="shared" si="2"/>
        <v>1479</v>
      </c>
      <c r="I43" s="37">
        <f t="shared" si="2"/>
        <v>1658</v>
      </c>
      <c r="J43" s="37">
        <f t="shared" si="2"/>
        <v>2983</v>
      </c>
      <c r="K43" s="37">
        <f t="shared" si="2"/>
        <v>1951</v>
      </c>
      <c r="L43" s="37">
        <f t="shared" si="2"/>
        <v>758</v>
      </c>
      <c r="M43" s="37">
        <f t="shared" si="2"/>
        <v>1639</v>
      </c>
      <c r="N43" s="37"/>
      <c r="O43" s="37">
        <f t="shared" si="3"/>
        <v>506</v>
      </c>
      <c r="P43" s="37">
        <f t="shared" si="3"/>
        <v>578</v>
      </c>
      <c r="Q43" s="37">
        <f t="shared" si="3"/>
        <v>1014</v>
      </c>
      <c r="R43" s="37">
        <f t="shared" si="3"/>
        <v>710</v>
      </c>
      <c r="S43" s="37">
        <f t="shared" si="3"/>
        <v>301</v>
      </c>
      <c r="T43" s="37">
        <f t="shared" si="3"/>
        <v>553</v>
      </c>
      <c r="U43" s="37">
        <f t="shared" si="4"/>
        <v>88</v>
      </c>
      <c r="V43" s="37">
        <f t="shared" si="5"/>
        <v>-887</v>
      </c>
    </row>
    <row r="44" spans="1:22" ht="12.75" hidden="1">
      <c r="A44" s="4">
        <v>5</v>
      </c>
      <c r="B44" s="4">
        <v>3</v>
      </c>
      <c r="C44" s="18" t="s">
        <v>84</v>
      </c>
      <c r="D44" s="35"/>
      <c r="E44" s="37">
        <f t="shared" si="1"/>
        <v>5180</v>
      </c>
      <c r="F44" s="37"/>
      <c r="G44" s="34"/>
      <c r="H44" s="37">
        <f t="shared" si="2"/>
        <v>2556</v>
      </c>
      <c r="I44" s="37">
        <f t="shared" si="2"/>
        <v>-376</v>
      </c>
      <c r="J44" s="37">
        <f t="shared" si="2"/>
        <v>2884</v>
      </c>
      <c r="K44" s="37">
        <f t="shared" si="2"/>
        <v>1141</v>
      </c>
      <c r="L44" s="37">
        <f t="shared" si="2"/>
        <v>868</v>
      </c>
      <c r="M44" s="37">
        <f t="shared" si="2"/>
        <v>1472</v>
      </c>
      <c r="N44" s="37"/>
      <c r="O44" s="37">
        <f t="shared" si="3"/>
        <v>1225</v>
      </c>
      <c r="P44" s="37">
        <f t="shared" si="3"/>
        <v>577</v>
      </c>
      <c r="Q44" s="37">
        <f t="shared" si="3"/>
        <v>1246</v>
      </c>
      <c r="R44" s="37">
        <f t="shared" si="3"/>
        <v>487</v>
      </c>
      <c r="S44" s="37">
        <f t="shared" si="3"/>
        <v>449</v>
      </c>
      <c r="T44" s="37">
        <f t="shared" si="3"/>
        <v>545</v>
      </c>
      <c r="U44" s="37">
        <f t="shared" si="4"/>
        <v>76</v>
      </c>
      <c r="V44" s="37">
        <f t="shared" si="5"/>
        <v>2700</v>
      </c>
    </row>
    <row r="45" spans="1:22" ht="12.75" hidden="1">
      <c r="A45" s="4">
        <v>6</v>
      </c>
      <c r="B45" s="4">
        <v>1</v>
      </c>
      <c r="C45" s="19" t="s">
        <v>25</v>
      </c>
      <c r="D45" s="35"/>
      <c r="E45" s="37">
        <f t="shared" si="1"/>
        <v>7</v>
      </c>
      <c r="F45" s="37"/>
      <c r="G45" s="34"/>
      <c r="H45" s="37">
        <f t="shared" si="2"/>
        <v>-20</v>
      </c>
      <c r="I45" s="37">
        <f t="shared" si="2"/>
        <v>118</v>
      </c>
      <c r="J45" s="37">
        <f t="shared" si="2"/>
        <v>492</v>
      </c>
      <c r="K45" s="37">
        <f t="shared" si="2"/>
        <v>447</v>
      </c>
      <c r="L45" s="37">
        <f t="shared" si="2"/>
        <v>513</v>
      </c>
      <c r="M45" s="37">
        <f t="shared" si="2"/>
        <v>-26</v>
      </c>
      <c r="N45" s="37"/>
      <c r="O45" s="37">
        <f t="shared" si="3"/>
        <v>0</v>
      </c>
      <c r="P45" s="37">
        <f t="shared" si="3"/>
        <v>53</v>
      </c>
      <c r="Q45" s="37">
        <f t="shared" si="3"/>
        <v>220</v>
      </c>
      <c r="R45" s="37">
        <f t="shared" si="3"/>
        <v>200</v>
      </c>
      <c r="S45" s="37">
        <f t="shared" si="3"/>
        <v>219</v>
      </c>
      <c r="T45" s="37">
        <f t="shared" si="3"/>
        <v>0</v>
      </c>
      <c r="U45" s="37">
        <f t="shared" si="4"/>
        <v>-5</v>
      </c>
      <c r="V45" s="37">
        <f t="shared" si="5"/>
        <v>22</v>
      </c>
    </row>
    <row r="46" spans="1:22" ht="12.75" hidden="1">
      <c r="A46" s="4">
        <v>7</v>
      </c>
      <c r="B46" s="4">
        <v>1</v>
      </c>
      <c r="C46" s="19" t="s">
        <v>17</v>
      </c>
      <c r="D46" s="35"/>
      <c r="E46" s="37">
        <f t="shared" si="1"/>
        <v>740</v>
      </c>
      <c r="F46" s="37"/>
      <c r="G46" s="34"/>
      <c r="H46" s="37">
        <f t="shared" si="2"/>
        <v>2432</v>
      </c>
      <c r="I46" s="37">
        <f t="shared" si="2"/>
        <v>2473</v>
      </c>
      <c r="J46" s="37">
        <f t="shared" si="2"/>
        <v>2665</v>
      </c>
      <c r="K46" s="37">
        <f t="shared" si="2"/>
        <v>2230</v>
      </c>
      <c r="L46" s="37">
        <f t="shared" si="2"/>
        <v>2742</v>
      </c>
      <c r="M46" s="37">
        <f t="shared" si="2"/>
        <v>2477</v>
      </c>
      <c r="N46" s="37"/>
      <c r="O46" s="37">
        <f t="shared" si="3"/>
        <v>592</v>
      </c>
      <c r="P46" s="37">
        <f t="shared" si="3"/>
        <v>592</v>
      </c>
      <c r="Q46" s="37">
        <f t="shared" si="3"/>
        <v>591</v>
      </c>
      <c r="R46" s="37">
        <f t="shared" si="3"/>
        <v>592</v>
      </c>
      <c r="S46" s="37">
        <f t="shared" si="3"/>
        <v>592</v>
      </c>
      <c r="T46" s="37">
        <f t="shared" si="3"/>
        <v>592</v>
      </c>
      <c r="U46" s="37">
        <f t="shared" si="4"/>
        <v>-25</v>
      </c>
      <c r="V46" s="37">
        <f t="shared" si="5"/>
        <v>-1717</v>
      </c>
    </row>
    <row r="47" spans="1:22" ht="12.75" hidden="1">
      <c r="A47" s="4">
        <v>8</v>
      </c>
      <c r="B47" s="4">
        <v>1</v>
      </c>
      <c r="C47" s="19" t="s">
        <v>13</v>
      </c>
      <c r="D47" s="35"/>
      <c r="E47" s="37">
        <f t="shared" si="1"/>
        <v>4582</v>
      </c>
      <c r="F47" s="37"/>
      <c r="G47" s="34"/>
      <c r="H47" s="37">
        <f t="shared" si="2"/>
        <v>4438</v>
      </c>
      <c r="I47" s="37">
        <f t="shared" si="2"/>
        <v>1295</v>
      </c>
      <c r="J47" s="37">
        <f t="shared" si="2"/>
        <v>2765</v>
      </c>
      <c r="K47" s="37">
        <f t="shared" si="2"/>
        <v>3057</v>
      </c>
      <c r="L47" s="37">
        <f t="shared" si="2"/>
        <v>2436</v>
      </c>
      <c r="M47" s="37">
        <f t="shared" si="2"/>
        <v>2989</v>
      </c>
      <c r="N47" s="37"/>
      <c r="O47" s="37">
        <f t="shared" si="3"/>
        <v>814</v>
      </c>
      <c r="P47" s="37">
        <f t="shared" si="3"/>
        <v>587</v>
      </c>
      <c r="Q47" s="37">
        <f t="shared" si="3"/>
        <v>700</v>
      </c>
      <c r="R47" s="37">
        <f t="shared" si="3"/>
        <v>701</v>
      </c>
      <c r="S47" s="37">
        <f t="shared" si="3"/>
        <v>700</v>
      </c>
      <c r="T47" s="37">
        <f t="shared" si="3"/>
        <v>701</v>
      </c>
      <c r="U47" s="37">
        <f t="shared" si="4"/>
        <v>-41</v>
      </c>
      <c r="V47" s="37">
        <f t="shared" si="5"/>
        <v>103</v>
      </c>
    </row>
    <row r="48" spans="1:22" ht="12.75" hidden="1">
      <c r="A48" s="4">
        <v>9</v>
      </c>
      <c r="B48" s="4">
        <v>2</v>
      </c>
      <c r="C48" s="19" t="s">
        <v>23</v>
      </c>
      <c r="D48" s="35"/>
      <c r="E48" s="37">
        <f t="shared" si="1"/>
        <v>118</v>
      </c>
      <c r="F48" s="37"/>
      <c r="G48" s="34"/>
      <c r="H48" s="37">
        <f t="shared" si="2"/>
        <v>3413</v>
      </c>
      <c r="I48" s="37">
        <f t="shared" si="2"/>
        <v>4198</v>
      </c>
      <c r="J48" s="37">
        <f t="shared" si="2"/>
        <v>4451</v>
      </c>
      <c r="K48" s="37">
        <f t="shared" si="2"/>
        <v>5079</v>
      </c>
      <c r="L48" s="37">
        <f t="shared" si="2"/>
        <v>5116</v>
      </c>
      <c r="M48" s="37">
        <f t="shared" si="2"/>
        <v>3497</v>
      </c>
      <c r="N48" s="37"/>
      <c r="O48" s="37">
        <f t="shared" si="3"/>
        <v>957</v>
      </c>
      <c r="P48" s="37">
        <f t="shared" si="3"/>
        <v>1272</v>
      </c>
      <c r="Q48" s="37">
        <f t="shared" si="3"/>
        <v>1269</v>
      </c>
      <c r="R48" s="37">
        <f t="shared" si="3"/>
        <v>1520</v>
      </c>
      <c r="S48" s="37">
        <f t="shared" si="3"/>
        <v>1503</v>
      </c>
      <c r="T48" s="37">
        <f t="shared" si="3"/>
        <v>1113</v>
      </c>
      <c r="U48" s="37">
        <f t="shared" si="4"/>
        <v>181</v>
      </c>
      <c r="V48" s="37">
        <f t="shared" si="5"/>
        <v>-3114</v>
      </c>
    </row>
    <row r="49" spans="1:22" ht="12.75" hidden="1">
      <c r="A49" s="4">
        <v>10</v>
      </c>
      <c r="B49" s="4">
        <v>1</v>
      </c>
      <c r="C49" s="19" t="s">
        <v>16</v>
      </c>
      <c r="D49" s="35"/>
      <c r="E49" s="37">
        <f t="shared" si="1"/>
        <v>744</v>
      </c>
      <c r="F49" s="37"/>
      <c r="G49" s="34"/>
      <c r="H49" s="37">
        <f t="shared" si="2"/>
        <v>2110</v>
      </c>
      <c r="I49" s="37">
        <f t="shared" si="2"/>
        <v>1852</v>
      </c>
      <c r="J49" s="37">
        <f t="shared" si="2"/>
        <v>1877</v>
      </c>
      <c r="K49" s="37">
        <f t="shared" si="2"/>
        <v>2026</v>
      </c>
      <c r="L49" s="37">
        <f t="shared" si="2"/>
        <v>3187</v>
      </c>
      <c r="M49" s="37">
        <f t="shared" si="2"/>
        <v>2244</v>
      </c>
      <c r="N49" s="37"/>
      <c r="O49" s="37">
        <f t="shared" si="3"/>
        <v>584</v>
      </c>
      <c r="P49" s="37">
        <f t="shared" si="3"/>
        <v>585</v>
      </c>
      <c r="Q49" s="37">
        <f t="shared" si="3"/>
        <v>584</v>
      </c>
      <c r="R49" s="37">
        <f t="shared" si="3"/>
        <v>585</v>
      </c>
      <c r="S49" s="37">
        <f t="shared" si="3"/>
        <v>584</v>
      </c>
      <c r="T49" s="37">
        <f t="shared" si="3"/>
        <v>585</v>
      </c>
      <c r="U49" s="37">
        <f t="shared" si="4"/>
        <v>-34</v>
      </c>
      <c r="V49" s="37">
        <f t="shared" si="5"/>
        <v>-1400</v>
      </c>
    </row>
    <row r="50" spans="1:22" ht="12.75" hidden="1">
      <c r="A50" s="4">
        <v>11</v>
      </c>
      <c r="B50" s="4">
        <v>1</v>
      </c>
      <c r="C50" s="19" t="s">
        <v>26</v>
      </c>
      <c r="D50" s="36"/>
      <c r="E50" s="37">
        <f t="shared" si="1"/>
        <v>452</v>
      </c>
      <c r="F50" s="37"/>
      <c r="G50" s="34"/>
      <c r="H50" s="37">
        <f aca="true" t="shared" si="6" ref="H50:M59">+H15-G15</f>
        <v>5500</v>
      </c>
      <c r="I50" s="37">
        <f t="shared" si="6"/>
        <v>2107</v>
      </c>
      <c r="J50" s="37">
        <f t="shared" si="6"/>
        <v>2616</v>
      </c>
      <c r="K50" s="37">
        <f t="shared" si="6"/>
        <v>859</v>
      </c>
      <c r="L50" s="37">
        <f t="shared" si="6"/>
        <v>1877</v>
      </c>
      <c r="M50" s="37">
        <f t="shared" si="6"/>
        <v>932</v>
      </c>
      <c r="N50" s="37"/>
      <c r="O50" s="37">
        <f aca="true" t="shared" si="7" ref="O50:T59">+O15-N15</f>
        <v>825</v>
      </c>
      <c r="P50" s="37">
        <f t="shared" si="7"/>
        <v>1225</v>
      </c>
      <c r="Q50" s="37">
        <f t="shared" si="7"/>
        <v>825</v>
      </c>
      <c r="R50" s="37">
        <f t="shared" si="7"/>
        <v>825</v>
      </c>
      <c r="S50" s="37">
        <f t="shared" si="7"/>
        <v>825</v>
      </c>
      <c r="T50" s="37">
        <f t="shared" si="7"/>
        <v>425</v>
      </c>
      <c r="U50" s="37">
        <f t="shared" si="4"/>
        <v>-58</v>
      </c>
      <c r="V50" s="37">
        <f t="shared" si="5"/>
        <v>-5106</v>
      </c>
    </row>
    <row r="51" spans="1:22" ht="12.75" hidden="1">
      <c r="A51" s="4">
        <v>12</v>
      </c>
      <c r="B51" s="4">
        <v>1</v>
      </c>
      <c r="C51" s="19" t="s">
        <v>85</v>
      </c>
      <c r="D51" s="35"/>
      <c r="E51" s="37">
        <f t="shared" si="1"/>
        <v>-1186</v>
      </c>
      <c r="F51" s="37"/>
      <c r="G51" s="34"/>
      <c r="H51" s="37">
        <f t="shared" si="6"/>
        <v>-361</v>
      </c>
      <c r="I51" s="37">
        <f t="shared" si="6"/>
        <v>-14</v>
      </c>
      <c r="J51" s="37">
        <f t="shared" si="6"/>
        <v>186</v>
      </c>
      <c r="K51" s="37">
        <f t="shared" si="6"/>
        <v>186</v>
      </c>
      <c r="L51" s="37">
        <f t="shared" si="6"/>
        <v>186</v>
      </c>
      <c r="M51" s="37">
        <f t="shared" si="6"/>
        <v>186</v>
      </c>
      <c r="N51" s="37"/>
      <c r="O51" s="37">
        <f t="shared" si="7"/>
        <v>93</v>
      </c>
      <c r="P51" s="37">
        <f t="shared" si="7"/>
        <v>93</v>
      </c>
      <c r="Q51" s="37">
        <f t="shared" si="7"/>
        <v>93</v>
      </c>
      <c r="R51" s="37">
        <f t="shared" si="7"/>
        <v>93</v>
      </c>
      <c r="S51" s="37">
        <f t="shared" si="7"/>
        <v>93</v>
      </c>
      <c r="T51" s="37">
        <f t="shared" si="7"/>
        <v>93</v>
      </c>
      <c r="U51" s="37">
        <f t="shared" si="4"/>
        <v>174</v>
      </c>
      <c r="V51" s="37">
        <f t="shared" si="5"/>
        <v>-651</v>
      </c>
    </row>
    <row r="52" spans="1:22" ht="12.75" hidden="1">
      <c r="A52" s="4">
        <v>13</v>
      </c>
      <c r="B52" s="4">
        <v>1</v>
      </c>
      <c r="C52" s="19" t="s">
        <v>21</v>
      </c>
      <c r="D52" s="35"/>
      <c r="E52" s="37">
        <f t="shared" si="1"/>
        <v>203</v>
      </c>
      <c r="F52" s="37"/>
      <c r="G52" s="34"/>
      <c r="H52" s="37">
        <f t="shared" si="6"/>
        <v>2</v>
      </c>
      <c r="I52" s="37">
        <f t="shared" si="6"/>
        <v>20</v>
      </c>
      <c r="J52" s="37">
        <f t="shared" si="6"/>
        <v>0</v>
      </c>
      <c r="K52" s="37">
        <f t="shared" si="6"/>
        <v>-250</v>
      </c>
      <c r="L52" s="37">
        <f t="shared" si="6"/>
        <v>-243</v>
      </c>
      <c r="M52" s="37">
        <f t="shared" si="6"/>
        <v>-21</v>
      </c>
      <c r="N52" s="37"/>
      <c r="O52" s="37">
        <f t="shared" si="7"/>
        <v>56</v>
      </c>
      <c r="P52" s="37">
        <f t="shared" si="7"/>
        <v>0</v>
      </c>
      <c r="Q52" s="37">
        <f t="shared" si="7"/>
        <v>0</v>
      </c>
      <c r="R52" s="37">
        <f t="shared" si="7"/>
        <v>15</v>
      </c>
      <c r="S52" s="37">
        <f t="shared" si="7"/>
        <v>17</v>
      </c>
      <c r="T52" s="37">
        <f t="shared" si="7"/>
        <v>18</v>
      </c>
      <c r="U52" s="37">
        <f t="shared" si="4"/>
        <v>-48</v>
      </c>
      <c r="V52" s="37">
        <f t="shared" si="5"/>
        <v>153</v>
      </c>
    </row>
    <row r="53" spans="1:22" ht="12.75" hidden="1">
      <c r="A53" s="4">
        <v>14</v>
      </c>
      <c r="B53" s="4">
        <v>1</v>
      </c>
      <c r="C53" s="19" t="s">
        <v>15</v>
      </c>
      <c r="D53" s="36"/>
      <c r="E53" s="37">
        <f t="shared" si="1"/>
        <v>1271</v>
      </c>
      <c r="F53" s="37"/>
      <c r="G53" s="34"/>
      <c r="H53" s="37">
        <f t="shared" si="6"/>
        <v>4074</v>
      </c>
      <c r="I53" s="37">
        <f t="shared" si="6"/>
        <v>8265</v>
      </c>
      <c r="J53" s="37">
        <f t="shared" si="6"/>
        <v>1190</v>
      </c>
      <c r="K53" s="37">
        <f t="shared" si="6"/>
        <v>3167</v>
      </c>
      <c r="L53" s="37">
        <f t="shared" si="6"/>
        <v>4512</v>
      </c>
      <c r="M53" s="37">
        <f t="shared" si="6"/>
        <v>2446</v>
      </c>
      <c r="N53" s="37"/>
      <c r="O53" s="37">
        <f t="shared" si="7"/>
        <v>2355</v>
      </c>
      <c r="P53" s="37">
        <f t="shared" si="7"/>
        <v>2486</v>
      </c>
      <c r="Q53" s="37">
        <f t="shared" si="7"/>
        <v>1992</v>
      </c>
      <c r="R53" s="37">
        <f t="shared" si="7"/>
        <v>1974</v>
      </c>
      <c r="S53" s="37">
        <f t="shared" si="7"/>
        <v>1975</v>
      </c>
      <c r="T53" s="37">
        <f t="shared" si="7"/>
        <v>1056</v>
      </c>
      <c r="U53" s="37">
        <f t="shared" si="4"/>
        <v>2972</v>
      </c>
      <c r="V53" s="37">
        <f t="shared" si="5"/>
        <v>169</v>
      </c>
    </row>
    <row r="54" spans="1:22" ht="12.75" hidden="1">
      <c r="A54" s="4">
        <v>15</v>
      </c>
      <c r="B54" s="4">
        <v>2</v>
      </c>
      <c r="C54" s="19" t="s">
        <v>22</v>
      </c>
      <c r="D54" s="35"/>
      <c r="E54" s="37">
        <f t="shared" si="1"/>
        <v>164</v>
      </c>
      <c r="F54" s="37"/>
      <c r="G54" s="34"/>
      <c r="H54" s="37">
        <f t="shared" si="6"/>
        <v>215</v>
      </c>
      <c r="I54" s="37">
        <f t="shared" si="6"/>
        <v>184</v>
      </c>
      <c r="J54" s="37">
        <f t="shared" si="6"/>
        <v>235</v>
      </c>
      <c r="K54" s="37">
        <f t="shared" si="6"/>
        <v>214</v>
      </c>
      <c r="L54" s="37">
        <f t="shared" si="6"/>
        <v>173</v>
      </c>
      <c r="M54" s="37">
        <f t="shared" si="6"/>
        <v>164</v>
      </c>
      <c r="N54" s="37"/>
      <c r="O54" s="37">
        <f t="shared" si="7"/>
        <v>86</v>
      </c>
      <c r="P54" s="37">
        <f t="shared" si="7"/>
        <v>73</v>
      </c>
      <c r="Q54" s="37">
        <f t="shared" si="7"/>
        <v>90</v>
      </c>
      <c r="R54" s="37">
        <f t="shared" si="7"/>
        <v>88</v>
      </c>
      <c r="S54" s="37">
        <f t="shared" si="7"/>
        <v>69</v>
      </c>
      <c r="T54" s="37">
        <f t="shared" si="7"/>
        <v>64</v>
      </c>
      <c r="U54" s="37">
        <f t="shared" si="4"/>
        <v>9</v>
      </c>
      <c r="V54" s="37">
        <f t="shared" si="5"/>
        <v>-42</v>
      </c>
    </row>
    <row r="55" spans="1:22" ht="12.75" hidden="1">
      <c r="A55" s="4">
        <v>16</v>
      </c>
      <c r="B55" s="4">
        <v>1</v>
      </c>
      <c r="C55" s="18" t="s">
        <v>2</v>
      </c>
      <c r="D55" s="36"/>
      <c r="E55" s="37">
        <f t="shared" si="1"/>
        <v>28</v>
      </c>
      <c r="F55" s="37"/>
      <c r="G55" s="34"/>
      <c r="H55" s="37">
        <f t="shared" si="6"/>
        <v>145</v>
      </c>
      <c r="I55" s="37">
        <f t="shared" si="6"/>
        <v>1051</v>
      </c>
      <c r="J55" s="37">
        <f t="shared" si="6"/>
        <v>0</v>
      </c>
      <c r="K55" s="37">
        <f t="shared" si="6"/>
        <v>0</v>
      </c>
      <c r="L55" s="37">
        <f t="shared" si="6"/>
        <v>0</v>
      </c>
      <c r="M55" s="37">
        <f t="shared" si="6"/>
        <v>0</v>
      </c>
      <c r="N55" s="37"/>
      <c r="O55" s="37">
        <f t="shared" si="7"/>
        <v>95</v>
      </c>
      <c r="P55" s="37">
        <f t="shared" si="7"/>
        <v>470</v>
      </c>
      <c r="Q55" s="37">
        <f t="shared" si="7"/>
        <v>0</v>
      </c>
      <c r="R55" s="37">
        <f t="shared" si="7"/>
        <v>0</v>
      </c>
      <c r="S55" s="37">
        <f t="shared" si="7"/>
        <v>0</v>
      </c>
      <c r="T55" s="37">
        <f t="shared" si="7"/>
        <v>0</v>
      </c>
      <c r="U55" s="37">
        <f t="shared" si="4"/>
        <v>-1</v>
      </c>
      <c r="V55" s="37">
        <f t="shared" si="5"/>
        <v>-118</v>
      </c>
    </row>
    <row r="56" spans="1:22" ht="12.75" hidden="1">
      <c r="A56" s="4">
        <v>17</v>
      </c>
      <c r="B56" s="4">
        <v>3</v>
      </c>
      <c r="C56" s="19" t="s">
        <v>86</v>
      </c>
      <c r="D56" s="36"/>
      <c r="E56" s="37">
        <f t="shared" si="1"/>
        <v>3233</v>
      </c>
      <c r="F56" s="37"/>
      <c r="G56" s="34"/>
      <c r="H56" s="37">
        <f t="shared" si="6"/>
        <v>2498</v>
      </c>
      <c r="I56" s="37">
        <f t="shared" si="6"/>
        <v>3561</v>
      </c>
      <c r="J56" s="37">
        <f t="shared" si="6"/>
        <v>785</v>
      </c>
      <c r="K56" s="37">
        <f t="shared" si="6"/>
        <v>1384</v>
      </c>
      <c r="L56" s="37">
        <f t="shared" si="6"/>
        <v>1235</v>
      </c>
      <c r="M56" s="37">
        <f t="shared" si="6"/>
        <v>1923</v>
      </c>
      <c r="N56" s="37"/>
      <c r="O56" s="37">
        <f t="shared" si="7"/>
        <v>500</v>
      </c>
      <c r="P56" s="37">
        <f t="shared" si="7"/>
        <v>500</v>
      </c>
      <c r="Q56" s="37">
        <f t="shared" si="7"/>
        <v>661</v>
      </c>
      <c r="R56" s="37">
        <f t="shared" si="7"/>
        <v>596</v>
      </c>
      <c r="S56" s="37">
        <f t="shared" si="7"/>
        <v>553</v>
      </c>
      <c r="T56" s="37">
        <f t="shared" si="7"/>
        <v>667</v>
      </c>
      <c r="U56" s="37">
        <f t="shared" si="4"/>
        <v>30</v>
      </c>
      <c r="V56" s="37">
        <f t="shared" si="5"/>
        <v>765</v>
      </c>
    </row>
    <row r="57" spans="1:22" ht="12.75" hidden="1">
      <c r="A57" s="4">
        <v>18</v>
      </c>
      <c r="B57" s="4">
        <v>3</v>
      </c>
      <c r="C57" s="19" t="s">
        <v>19</v>
      </c>
      <c r="D57" s="35"/>
      <c r="E57" s="37">
        <f t="shared" si="1"/>
        <v>332</v>
      </c>
      <c r="F57" s="37"/>
      <c r="G57" s="34"/>
      <c r="H57" s="37">
        <f t="shared" si="6"/>
        <v>358</v>
      </c>
      <c r="I57" s="37">
        <f t="shared" si="6"/>
        <v>203</v>
      </c>
      <c r="J57" s="37">
        <f t="shared" si="6"/>
        <v>185</v>
      </c>
      <c r="K57" s="37">
        <f t="shared" si="6"/>
        <v>116</v>
      </c>
      <c r="L57" s="37">
        <f t="shared" si="6"/>
        <v>261</v>
      </c>
      <c r="M57" s="37">
        <f t="shared" si="6"/>
        <v>233</v>
      </c>
      <c r="N57" s="37"/>
      <c r="O57" s="37">
        <f t="shared" si="7"/>
        <v>168</v>
      </c>
      <c r="P57" s="37">
        <f t="shared" si="7"/>
        <v>64</v>
      </c>
      <c r="Q57" s="37">
        <f t="shared" si="7"/>
        <v>71</v>
      </c>
      <c r="R57" s="37">
        <f t="shared" si="7"/>
        <v>46</v>
      </c>
      <c r="S57" s="37">
        <f t="shared" si="7"/>
        <v>106</v>
      </c>
      <c r="T57" s="37">
        <f t="shared" si="7"/>
        <v>93</v>
      </c>
      <c r="U57" s="37">
        <f t="shared" si="4"/>
        <v>6</v>
      </c>
      <c r="V57" s="37">
        <f t="shared" si="5"/>
        <v>-20</v>
      </c>
    </row>
    <row r="58" spans="1:22" ht="12.75" hidden="1">
      <c r="A58" s="4">
        <v>19</v>
      </c>
      <c r="B58" s="4">
        <v>1</v>
      </c>
      <c r="C58" s="19" t="s">
        <v>20</v>
      </c>
      <c r="D58" s="35"/>
      <c r="E58" s="37">
        <f t="shared" si="1"/>
        <v>-290</v>
      </c>
      <c r="F58" s="37"/>
      <c r="G58" s="34"/>
      <c r="H58" s="37">
        <f t="shared" si="6"/>
        <v>-507</v>
      </c>
      <c r="I58" s="37">
        <f t="shared" si="6"/>
        <v>499</v>
      </c>
      <c r="J58" s="37">
        <f t="shared" si="6"/>
        <v>-7</v>
      </c>
      <c r="K58" s="37">
        <f t="shared" si="6"/>
        <v>551</v>
      </c>
      <c r="L58" s="37">
        <f t="shared" si="6"/>
        <v>-692</v>
      </c>
      <c r="M58" s="37">
        <f t="shared" si="6"/>
        <v>532</v>
      </c>
      <c r="N58" s="37"/>
      <c r="O58" s="37">
        <f t="shared" si="7"/>
        <v>185</v>
      </c>
      <c r="P58" s="37">
        <f t="shared" si="7"/>
        <v>185</v>
      </c>
      <c r="Q58" s="37">
        <f t="shared" si="7"/>
        <v>186</v>
      </c>
      <c r="R58" s="37">
        <f t="shared" si="7"/>
        <v>185</v>
      </c>
      <c r="S58" s="37">
        <f t="shared" si="7"/>
        <v>185</v>
      </c>
      <c r="T58" s="37">
        <f t="shared" si="7"/>
        <v>185</v>
      </c>
      <c r="U58" s="37">
        <f t="shared" si="4"/>
        <v>-255</v>
      </c>
      <c r="V58" s="37">
        <f t="shared" si="5"/>
        <v>-38</v>
      </c>
    </row>
    <row r="59" spans="1:22" ht="12.75" hidden="1">
      <c r="A59" s="4">
        <v>20</v>
      </c>
      <c r="B59" s="4">
        <v>1</v>
      </c>
      <c r="C59" s="19" t="s">
        <v>18</v>
      </c>
      <c r="D59" s="35"/>
      <c r="E59" s="37">
        <f t="shared" si="1"/>
        <v>613</v>
      </c>
      <c r="F59" s="37"/>
      <c r="G59" s="34"/>
      <c r="H59" s="37">
        <f t="shared" si="6"/>
        <v>1488</v>
      </c>
      <c r="I59" s="37">
        <f t="shared" si="6"/>
        <v>2262</v>
      </c>
      <c r="J59" s="37">
        <f t="shared" si="6"/>
        <v>2645</v>
      </c>
      <c r="K59" s="37">
        <f t="shared" si="6"/>
        <v>2632</v>
      </c>
      <c r="L59" s="37">
        <f t="shared" si="6"/>
        <v>2409</v>
      </c>
      <c r="M59" s="37">
        <f t="shared" si="6"/>
        <v>2604</v>
      </c>
      <c r="N59" s="37"/>
      <c r="O59" s="37">
        <f t="shared" si="7"/>
        <v>619</v>
      </c>
      <c r="P59" s="37">
        <f t="shared" si="7"/>
        <v>618</v>
      </c>
      <c r="Q59" s="37">
        <f t="shared" si="7"/>
        <v>619</v>
      </c>
      <c r="R59" s="37">
        <f t="shared" si="7"/>
        <v>619</v>
      </c>
      <c r="S59" s="37">
        <f t="shared" si="7"/>
        <v>618</v>
      </c>
      <c r="T59" s="37">
        <f t="shared" si="7"/>
        <v>619</v>
      </c>
      <c r="U59" s="37">
        <f t="shared" si="4"/>
        <v>-49</v>
      </c>
      <c r="V59" s="37">
        <f t="shared" si="5"/>
        <v>-924</v>
      </c>
    </row>
    <row r="60" spans="1:22" ht="12.75" hidden="1">
      <c r="A60" s="4">
        <v>21</v>
      </c>
      <c r="B60" s="4">
        <v>3</v>
      </c>
      <c r="C60" s="19" t="s">
        <v>14</v>
      </c>
      <c r="D60" s="35"/>
      <c r="E60" s="37">
        <f t="shared" si="1"/>
        <v>2942</v>
      </c>
      <c r="F60" s="37"/>
      <c r="G60" s="34"/>
      <c r="H60" s="37">
        <f aca="true" t="shared" si="8" ref="H60:M60">+H25-G25</f>
        <v>2332</v>
      </c>
      <c r="I60" s="37">
        <f t="shared" si="8"/>
        <v>2954</v>
      </c>
      <c r="J60" s="37">
        <f t="shared" si="8"/>
        <v>1687</v>
      </c>
      <c r="K60" s="37">
        <f t="shared" si="8"/>
        <v>2431</v>
      </c>
      <c r="L60" s="37">
        <f t="shared" si="8"/>
        <v>2270</v>
      </c>
      <c r="M60" s="37">
        <f t="shared" si="8"/>
        <v>1218</v>
      </c>
      <c r="N60" s="37"/>
      <c r="O60" s="37">
        <f aca="true" t="shared" si="9" ref="O60:T60">+O25-N25</f>
        <v>630</v>
      </c>
      <c r="P60" s="37">
        <f t="shared" si="9"/>
        <v>745</v>
      </c>
      <c r="Q60" s="37">
        <f t="shared" si="9"/>
        <v>509</v>
      </c>
      <c r="R60" s="37">
        <f t="shared" si="9"/>
        <v>671</v>
      </c>
      <c r="S60" s="37">
        <f t="shared" si="9"/>
        <v>610</v>
      </c>
      <c r="T60" s="37">
        <f t="shared" si="9"/>
        <v>329</v>
      </c>
      <c r="U60" s="37">
        <f t="shared" si="4"/>
        <v>30</v>
      </c>
      <c r="V60" s="37">
        <f t="shared" si="5"/>
        <v>640</v>
      </c>
    </row>
    <row r="61" spans="1:22" ht="12.75" hidden="1">
      <c r="A61" s="18"/>
      <c r="B61" s="18"/>
      <c r="C61" s="18"/>
      <c r="D61" s="18"/>
      <c r="E61" s="38"/>
      <c r="F61" s="38"/>
      <c r="G61" s="18"/>
      <c r="H61" s="38"/>
      <c r="I61" s="38"/>
      <c r="J61" s="38"/>
      <c r="K61" s="38"/>
      <c r="L61" s="38"/>
      <c r="M61" s="38"/>
      <c r="N61" s="38"/>
      <c r="O61" s="38"/>
      <c r="P61" s="38"/>
      <c r="Q61" s="38"/>
      <c r="R61" s="38"/>
      <c r="S61" s="38"/>
      <c r="T61" s="38"/>
      <c r="U61" s="38"/>
      <c r="V61" s="38"/>
    </row>
    <row r="62" spans="1:22" ht="12.75" hidden="1">
      <c r="A62" s="34">
        <f aca="true" t="shared" si="10" ref="A62:C65">+A27</f>
        <v>1</v>
      </c>
      <c r="B62" s="34">
        <f t="shared" si="10"/>
        <v>1</v>
      </c>
      <c r="C62" s="35" t="str">
        <f t="shared" si="10"/>
        <v>Monterey County</v>
      </c>
      <c r="D62" s="35"/>
      <c r="E62" s="37">
        <f>+E27-D27</f>
        <v>10776</v>
      </c>
      <c r="F62" s="37"/>
      <c r="G62" s="34"/>
      <c r="H62" s="37">
        <f aca="true" t="shared" si="11" ref="H62:M65">+H27-G27</f>
        <v>22677</v>
      </c>
      <c r="I62" s="37">
        <f t="shared" si="11"/>
        <v>21297</v>
      </c>
      <c r="J62" s="37">
        <f t="shared" si="11"/>
        <v>17127</v>
      </c>
      <c r="K62" s="37">
        <f t="shared" si="11"/>
        <v>15608</v>
      </c>
      <c r="L62" s="37">
        <f t="shared" si="11"/>
        <v>16208</v>
      </c>
      <c r="M62" s="37">
        <f t="shared" si="11"/>
        <v>14813</v>
      </c>
      <c r="N62" s="37"/>
      <c r="O62" s="37">
        <f aca="true" t="shared" si="12" ref="O62:T65">+O27-N27</f>
        <v>9883</v>
      </c>
      <c r="P62" s="37">
        <f t="shared" si="12"/>
        <v>8840</v>
      </c>
      <c r="Q62" s="37">
        <f t="shared" si="12"/>
        <v>6796</v>
      </c>
      <c r="R62" s="37">
        <f t="shared" si="12"/>
        <v>7076</v>
      </c>
      <c r="S62" s="37">
        <f t="shared" si="12"/>
        <v>6303</v>
      </c>
      <c r="T62" s="37">
        <f t="shared" si="12"/>
        <v>5847</v>
      </c>
      <c r="U62" s="37">
        <f aca="true" t="shared" si="13" ref="U62:V65">+D27-G27</f>
        <v>2470</v>
      </c>
      <c r="V62" s="37">
        <f t="shared" si="13"/>
        <v>-9431</v>
      </c>
    </row>
    <row r="63" spans="1:22" ht="12.75" hidden="1">
      <c r="A63" s="34">
        <f t="shared" si="10"/>
        <v>2</v>
      </c>
      <c r="B63" s="34">
        <f t="shared" si="10"/>
        <v>2</v>
      </c>
      <c r="C63" s="35" t="str">
        <f t="shared" si="10"/>
        <v>San Benito County</v>
      </c>
      <c r="D63" s="35"/>
      <c r="E63" s="37">
        <f>+E29-D29</f>
        <v>11961</v>
      </c>
      <c r="F63" s="37"/>
      <c r="G63" s="34"/>
      <c r="H63" s="37">
        <f t="shared" si="11"/>
        <v>5107</v>
      </c>
      <c r="I63" s="37">
        <f t="shared" si="11"/>
        <v>6040</v>
      </c>
      <c r="J63" s="37">
        <f t="shared" si="11"/>
        <v>7669</v>
      </c>
      <c r="K63" s="37">
        <f t="shared" si="11"/>
        <v>7244</v>
      </c>
      <c r="L63" s="37">
        <f t="shared" si="11"/>
        <v>6047</v>
      </c>
      <c r="M63" s="37">
        <f t="shared" si="11"/>
        <v>5300</v>
      </c>
      <c r="N63" s="37"/>
      <c r="O63" s="37">
        <f t="shared" si="12"/>
        <v>1549</v>
      </c>
      <c r="P63" s="37">
        <f t="shared" si="12"/>
        <v>1923</v>
      </c>
      <c r="Q63" s="37">
        <f t="shared" si="12"/>
        <v>2373</v>
      </c>
      <c r="R63" s="37">
        <f t="shared" si="12"/>
        <v>2318</v>
      </c>
      <c r="S63" s="37">
        <f t="shared" si="12"/>
        <v>1873</v>
      </c>
      <c r="T63" s="37">
        <f t="shared" si="12"/>
        <v>1730</v>
      </c>
      <c r="U63" s="37">
        <f t="shared" si="13"/>
        <v>278</v>
      </c>
      <c r="V63" s="37">
        <f t="shared" si="13"/>
        <v>-4043</v>
      </c>
    </row>
    <row r="64" spans="1:22" ht="12.75" hidden="1">
      <c r="A64" s="34">
        <f t="shared" si="10"/>
        <v>3</v>
      </c>
      <c r="B64" s="34">
        <f t="shared" si="10"/>
        <v>3</v>
      </c>
      <c r="C64" s="35" t="str">
        <f t="shared" si="10"/>
        <v>Santa Cruz County</v>
      </c>
      <c r="D64" s="35"/>
      <c r="E64" s="37">
        <f>+E28-D28</f>
        <v>786</v>
      </c>
      <c r="F64" s="37"/>
      <c r="G64" s="34"/>
      <c r="H64" s="37">
        <f t="shared" si="11"/>
        <v>7950</v>
      </c>
      <c r="I64" s="37">
        <f t="shared" si="11"/>
        <v>6440</v>
      </c>
      <c r="J64" s="37">
        <f t="shared" si="11"/>
        <v>6012</v>
      </c>
      <c r="K64" s="37">
        <f t="shared" si="11"/>
        <v>5241</v>
      </c>
      <c r="L64" s="37">
        <f t="shared" si="11"/>
        <v>4862</v>
      </c>
      <c r="M64" s="37">
        <f t="shared" si="11"/>
        <v>5025</v>
      </c>
      <c r="N64" s="37"/>
      <c r="O64" s="37">
        <f t="shared" si="12"/>
        <v>2636</v>
      </c>
      <c r="P64" s="37">
        <f t="shared" si="12"/>
        <v>1987</v>
      </c>
      <c r="Q64" s="37">
        <f t="shared" si="12"/>
        <v>2649</v>
      </c>
      <c r="R64" s="37">
        <f t="shared" si="12"/>
        <v>1896</v>
      </c>
      <c r="S64" s="37">
        <f t="shared" si="12"/>
        <v>1825</v>
      </c>
      <c r="T64" s="37">
        <f t="shared" si="12"/>
        <v>1725</v>
      </c>
      <c r="U64" s="37">
        <f t="shared" si="13"/>
        <v>148</v>
      </c>
      <c r="V64" s="37">
        <f t="shared" si="13"/>
        <v>4159</v>
      </c>
    </row>
    <row r="65" spans="1:22" ht="12.75" hidden="1">
      <c r="A65" s="34">
        <f t="shared" si="10"/>
        <v>4</v>
      </c>
      <c r="B65" s="34">
        <f t="shared" si="10"/>
        <v>4</v>
      </c>
      <c r="C65" s="35" t="str">
        <f t="shared" si="10"/>
        <v>District</v>
      </c>
      <c r="D65" s="35"/>
      <c r="E65" s="37">
        <f>+E30-D30</f>
        <v>23523</v>
      </c>
      <c r="F65" s="37"/>
      <c r="G65" s="34"/>
      <c r="H65" s="37">
        <f t="shared" si="11"/>
        <v>35734</v>
      </c>
      <c r="I65" s="37">
        <f t="shared" si="11"/>
        <v>33777</v>
      </c>
      <c r="J65" s="37">
        <f t="shared" si="11"/>
        <v>30808</v>
      </c>
      <c r="K65" s="37">
        <f t="shared" si="11"/>
        <v>28093</v>
      </c>
      <c r="L65" s="37">
        <f t="shared" si="11"/>
        <v>27117</v>
      </c>
      <c r="M65" s="37">
        <f t="shared" si="11"/>
        <v>25138</v>
      </c>
      <c r="N65" s="37"/>
      <c r="O65" s="37">
        <f t="shared" si="12"/>
        <v>14068</v>
      </c>
      <c r="P65" s="37">
        <f t="shared" si="12"/>
        <v>12750</v>
      </c>
      <c r="Q65" s="37">
        <f t="shared" si="12"/>
        <v>11818</v>
      </c>
      <c r="R65" s="37">
        <f t="shared" si="12"/>
        <v>11290</v>
      </c>
      <c r="S65" s="37">
        <f t="shared" si="12"/>
        <v>10001</v>
      </c>
      <c r="T65" s="37">
        <f t="shared" si="12"/>
        <v>9302</v>
      </c>
      <c r="U65" s="37">
        <f t="shared" si="13"/>
        <v>2896</v>
      </c>
      <c r="V65" s="37">
        <f t="shared" si="13"/>
        <v>-9315</v>
      </c>
    </row>
    <row r="66" ht="12.75" hidden="1"/>
    <row r="67" ht="12.75" hidden="1"/>
    <row r="68" ht="12.75" hidden="1"/>
    <row r="69" spans="3:4" ht="12.75" hidden="1">
      <c r="C69" t="s">
        <v>29</v>
      </c>
      <c r="D69"/>
    </row>
    <row r="70" spans="3:4" ht="13.5" hidden="1" thickBot="1">
      <c r="C70"/>
      <c r="D70"/>
    </row>
    <row r="71" spans="1:4" ht="16.5" hidden="1" thickBot="1">
      <c r="A71" s="16" t="s">
        <v>6</v>
      </c>
      <c r="B71" s="17" t="s">
        <v>12</v>
      </c>
      <c r="C71" s="20" t="s">
        <v>1</v>
      </c>
      <c r="D71"/>
    </row>
    <row r="72" spans="1:4" ht="12.75" hidden="1">
      <c r="A72" s="4">
        <v>1</v>
      </c>
      <c r="B72" s="4">
        <v>3</v>
      </c>
      <c r="C72" s="18" t="s">
        <v>5</v>
      </c>
      <c r="D72"/>
    </row>
    <row r="73" spans="1:4" ht="12.75" hidden="1">
      <c r="A73" s="4">
        <v>2</v>
      </c>
      <c r="B73" s="4">
        <v>1</v>
      </c>
      <c r="C73" s="19" t="s">
        <v>24</v>
      </c>
      <c r="D73"/>
    </row>
    <row r="74" spans="1:4" ht="12.75" hidden="1">
      <c r="A74" s="4">
        <v>3</v>
      </c>
      <c r="B74" s="4">
        <v>1</v>
      </c>
      <c r="C74" s="18" t="s">
        <v>82</v>
      </c>
      <c r="D74"/>
    </row>
    <row r="75" spans="1:4" ht="12.75" hidden="1">
      <c r="A75" s="4">
        <v>4</v>
      </c>
      <c r="B75" s="4">
        <v>2</v>
      </c>
      <c r="C75" s="18" t="s">
        <v>83</v>
      </c>
      <c r="D75"/>
    </row>
    <row r="76" spans="1:4" ht="12.75" hidden="1">
      <c r="A76" s="4">
        <v>5</v>
      </c>
      <c r="B76" s="4">
        <v>3</v>
      </c>
      <c r="C76" s="18" t="s">
        <v>84</v>
      </c>
      <c r="D76"/>
    </row>
    <row r="77" spans="1:4" ht="12.75" hidden="1">
      <c r="A77" s="4">
        <v>6</v>
      </c>
      <c r="B77" s="4">
        <v>1</v>
      </c>
      <c r="C77" s="19" t="s">
        <v>25</v>
      </c>
      <c r="D77"/>
    </row>
    <row r="78" spans="1:4" ht="12.75" hidden="1">
      <c r="A78" s="4">
        <v>7</v>
      </c>
      <c r="B78" s="4">
        <v>1</v>
      </c>
      <c r="C78" s="19" t="s">
        <v>17</v>
      </c>
      <c r="D78"/>
    </row>
    <row r="79" spans="1:4" ht="12.75" hidden="1">
      <c r="A79" s="4">
        <v>8</v>
      </c>
      <c r="B79" s="4">
        <v>1</v>
      </c>
      <c r="C79" s="19" t="s">
        <v>13</v>
      </c>
      <c r="D79"/>
    </row>
    <row r="80" spans="1:4" ht="12.75" hidden="1">
      <c r="A80" s="4">
        <v>9</v>
      </c>
      <c r="B80" s="4">
        <v>2</v>
      </c>
      <c r="C80" s="19" t="s">
        <v>23</v>
      </c>
      <c r="D80"/>
    </row>
    <row r="81" spans="1:4" ht="12.75" hidden="1">
      <c r="A81" s="4">
        <v>10</v>
      </c>
      <c r="B81" s="4">
        <v>1</v>
      </c>
      <c r="C81" s="19" t="s">
        <v>16</v>
      </c>
      <c r="D81"/>
    </row>
    <row r="82" spans="1:4" ht="12.75" hidden="1">
      <c r="A82" s="4">
        <v>11</v>
      </c>
      <c r="B82" s="4">
        <v>1</v>
      </c>
      <c r="C82" s="19" t="s">
        <v>26</v>
      </c>
      <c r="D82"/>
    </row>
    <row r="83" spans="1:4" ht="12.75" hidden="1">
      <c r="A83" s="4">
        <v>12</v>
      </c>
      <c r="B83" s="4">
        <v>1</v>
      </c>
      <c r="C83" s="19" t="s">
        <v>85</v>
      </c>
      <c r="D83"/>
    </row>
    <row r="84" spans="1:4" ht="12.75" hidden="1">
      <c r="A84" s="4">
        <v>13</v>
      </c>
      <c r="B84" s="4">
        <v>1</v>
      </c>
      <c r="C84" s="19" t="s">
        <v>21</v>
      </c>
      <c r="D84"/>
    </row>
    <row r="85" spans="1:4" ht="12.75" hidden="1">
      <c r="A85" s="4">
        <v>14</v>
      </c>
      <c r="B85" s="4">
        <v>1</v>
      </c>
      <c r="C85" s="19" t="s">
        <v>15</v>
      </c>
      <c r="D85"/>
    </row>
    <row r="86" spans="1:4" ht="12.75" hidden="1">
      <c r="A86" s="4">
        <v>15</v>
      </c>
      <c r="B86" s="4">
        <v>2</v>
      </c>
      <c r="C86" s="19" t="s">
        <v>22</v>
      </c>
      <c r="D86"/>
    </row>
    <row r="87" spans="1:4" ht="12.75" hidden="1">
      <c r="A87" s="4">
        <v>16</v>
      </c>
      <c r="B87" s="4">
        <v>1</v>
      </c>
      <c r="C87" s="18" t="s">
        <v>2</v>
      </c>
      <c r="D87"/>
    </row>
    <row r="88" spans="1:4" ht="12.75" hidden="1">
      <c r="A88" s="4">
        <v>17</v>
      </c>
      <c r="B88" s="4">
        <v>3</v>
      </c>
      <c r="C88" s="19" t="s">
        <v>86</v>
      </c>
      <c r="D88"/>
    </row>
    <row r="89" spans="1:4" ht="12.75" hidden="1">
      <c r="A89" s="4">
        <v>18</v>
      </c>
      <c r="B89" s="4">
        <v>3</v>
      </c>
      <c r="C89" s="19" t="s">
        <v>19</v>
      </c>
      <c r="D89"/>
    </row>
    <row r="90" spans="1:4" ht="12.75" hidden="1">
      <c r="A90" s="4">
        <v>19</v>
      </c>
      <c r="B90" s="4">
        <v>1</v>
      </c>
      <c r="C90" s="19" t="s">
        <v>20</v>
      </c>
      <c r="D90"/>
    </row>
    <row r="91" spans="1:4" ht="12.75" hidden="1">
      <c r="A91" s="4">
        <v>20</v>
      </c>
      <c r="B91" s="4">
        <v>1</v>
      </c>
      <c r="C91" s="19" t="s">
        <v>18</v>
      </c>
      <c r="D91"/>
    </row>
    <row r="92" spans="1:4" ht="12.75" hidden="1">
      <c r="A92" s="4">
        <v>21</v>
      </c>
      <c r="B92" s="4">
        <v>3</v>
      </c>
      <c r="C92" s="19" t="s">
        <v>14</v>
      </c>
      <c r="D92"/>
    </row>
    <row r="93" spans="3:4" ht="12.75" hidden="1">
      <c r="C93"/>
      <c r="D93"/>
    </row>
    <row r="94" spans="3:4" ht="12.75" hidden="1">
      <c r="C94"/>
      <c r="D94"/>
    </row>
    <row r="95" ht="12.75" hidden="1">
      <c r="C95" s="134" t="s">
        <v>5</v>
      </c>
    </row>
    <row r="96" ht="12.75" hidden="1">
      <c r="C96" s="134" t="s">
        <v>113</v>
      </c>
    </row>
    <row r="97" ht="12.75" hidden="1">
      <c r="C97" s="137" t="s">
        <v>82</v>
      </c>
    </row>
    <row r="98" ht="12.75" hidden="1">
      <c r="C98" s="137" t="s">
        <v>83</v>
      </c>
    </row>
    <row r="99" ht="12.75" hidden="1">
      <c r="C99" s="137" t="s">
        <v>84</v>
      </c>
    </row>
    <row r="100" ht="12.75" hidden="1">
      <c r="C100" s="134" t="s">
        <v>114</v>
      </c>
    </row>
    <row r="101" ht="12.75" hidden="1">
      <c r="C101" s="136" t="s">
        <v>115</v>
      </c>
    </row>
    <row r="102" ht="12.75" hidden="1">
      <c r="C102" s="134" t="s">
        <v>116</v>
      </c>
    </row>
    <row r="103" ht="12.75" hidden="1">
      <c r="C103" s="134" t="s">
        <v>122</v>
      </c>
    </row>
    <row r="104" ht="12.75" hidden="1">
      <c r="C104" s="134" t="s">
        <v>117</v>
      </c>
    </row>
    <row r="105" ht="12.75" hidden="1">
      <c r="C105" s="136" t="s">
        <v>26</v>
      </c>
    </row>
    <row r="106" ht="12.75" hidden="1">
      <c r="C106" s="136" t="s">
        <v>85</v>
      </c>
    </row>
    <row r="107" ht="12.75" hidden="1">
      <c r="C107" s="140" t="s">
        <v>118</v>
      </c>
    </row>
    <row r="108" ht="12.75" hidden="1">
      <c r="C108" s="134" t="s">
        <v>119</v>
      </c>
    </row>
    <row r="109" ht="12.75" hidden="1">
      <c r="C109" s="134" t="s">
        <v>123</v>
      </c>
    </row>
    <row r="110" ht="12.75" hidden="1">
      <c r="C110" s="140" t="s">
        <v>2</v>
      </c>
    </row>
    <row r="111" ht="12.75" hidden="1">
      <c r="C111" s="134" t="s">
        <v>86</v>
      </c>
    </row>
    <row r="112" ht="12.75" hidden="1">
      <c r="C112" s="134" t="s">
        <v>124</v>
      </c>
    </row>
    <row r="113" ht="12.75" hidden="1">
      <c r="C113" s="134" t="s">
        <v>120</v>
      </c>
    </row>
    <row r="114" ht="12.75" hidden="1">
      <c r="C114" s="140" t="s">
        <v>121</v>
      </c>
    </row>
    <row r="115" ht="12.75" hidden="1">
      <c r="C115" s="140" t="s">
        <v>125</v>
      </c>
    </row>
    <row r="116" spans="3:6" ht="12.75" hidden="1">
      <c r="C116" s="137"/>
      <c r="F116" s="141"/>
    </row>
    <row r="117" ht="12.75" hidden="1">
      <c r="C117" s="133" t="s">
        <v>0</v>
      </c>
    </row>
    <row r="118" ht="12.75" hidden="1">
      <c r="C118" s="139" t="s">
        <v>3</v>
      </c>
    </row>
    <row r="119" ht="12.75" hidden="1">
      <c r="C119" s="133" t="s">
        <v>4</v>
      </c>
    </row>
    <row r="120" ht="12.75" hidden="1">
      <c r="C120" s="138" t="s">
        <v>7</v>
      </c>
    </row>
    <row r="121" spans="3:6" ht="12.75" hidden="1">
      <c r="C121" s="135"/>
      <c r="F121" s="132"/>
    </row>
    <row r="122" spans="3:6" ht="12.75" hidden="1">
      <c r="C122" s="134"/>
      <c r="F122" s="131"/>
    </row>
    <row r="126" spans="1:20" ht="12.75">
      <c r="A126"/>
      <c r="B126"/>
      <c r="C126" s="167"/>
      <c r="D126" s="166"/>
      <c r="G126" s="39"/>
      <c r="M126" s="39"/>
      <c r="N126" s="39"/>
      <c r="R126" s="39"/>
      <c r="T126" s="39"/>
    </row>
    <row r="128" spans="3:4" ht="12.75">
      <c r="C128" s="247"/>
      <c r="D128" s="166"/>
    </row>
  </sheetData>
  <sheetProtection/>
  <mergeCells count="3">
    <mergeCell ref="G1:AA1"/>
    <mergeCell ref="D2:E2"/>
    <mergeCell ref="D1:F1"/>
  </mergeCells>
  <conditionalFormatting sqref="H40:V64 E40:F64">
    <cfRule type="cellIs" priority="1" dxfId="15" operator="lessThan" stopIfTrue="1">
      <formula>0</formula>
    </cfRule>
  </conditionalFormatting>
  <hyperlinks>
    <hyperlink ref="D34" r:id="rId1" display="http://www.dof.ca.gov/research/demographic/reports/view.php#objCollapsiblePanelEstimatesAnchor"/>
    <hyperlink ref="D32" r:id="rId2" display="http://www.ambag.org/pdf/2008Forecast.pdf"/>
    <hyperlink ref="D33" r:id="rId3" display="http://www.dof.ca.gov/research/demographic/reports/estimates/e-5/2001-10/view.php"/>
  </hyperlinks>
  <printOptions/>
  <pageMargins left="0.75" right="0.75" top="1" bottom="1" header="0.5" footer="0.5"/>
  <pageSetup horizontalDpi="600" verticalDpi="600" orientation="landscape" scale="68" r:id="rId4"/>
  <colBreaks count="1" manualBreakCount="1">
    <brk id="20" max="33" man="1"/>
  </colBreaks>
</worksheet>
</file>

<file path=xl/worksheets/sheet5.xml><?xml version="1.0" encoding="utf-8"?>
<worksheet xmlns="http://schemas.openxmlformats.org/spreadsheetml/2006/main" xmlns:r="http://schemas.openxmlformats.org/officeDocument/2006/relationships">
  <sheetPr>
    <tabColor indexed="45"/>
  </sheetPr>
  <dimension ref="A1:L45"/>
  <sheetViews>
    <sheetView zoomScale="62" zoomScaleNormal="62" zoomScaleSheetLayoutView="75" zoomScalePageLayoutView="0" workbookViewId="0" topLeftCell="A21">
      <selection activeCell="H49" sqref="H49"/>
    </sheetView>
  </sheetViews>
  <sheetFormatPr defaultColWidth="9.140625" defaultRowHeight="12.75"/>
  <cols>
    <col min="1" max="1" width="3.7109375" style="75" customWidth="1"/>
    <col min="2" max="2" width="41.7109375" style="75" customWidth="1"/>
    <col min="3" max="9" width="12.00390625" style="75" customWidth="1"/>
    <col min="10" max="10" width="24.7109375" style="75" customWidth="1"/>
    <col min="11" max="11" width="29.421875" style="75" customWidth="1"/>
    <col min="12" max="12" width="6.8515625" style="75" customWidth="1"/>
    <col min="13" max="16384" width="9.140625" style="75" customWidth="1"/>
  </cols>
  <sheetData>
    <row r="1" spans="1:12" ht="48.75" customHeight="1">
      <c r="A1" s="68" t="s">
        <v>6</v>
      </c>
      <c r="B1" s="69" t="s">
        <v>171</v>
      </c>
      <c r="C1" s="70"/>
      <c r="D1" s="70"/>
      <c r="E1" s="71"/>
      <c r="F1" s="71"/>
      <c r="G1" s="71"/>
      <c r="H1" s="71"/>
      <c r="I1" s="71"/>
      <c r="J1" s="72"/>
      <c r="K1" s="73"/>
      <c r="L1" s="74"/>
    </row>
    <row r="2" spans="1:12" ht="18.75" customHeight="1">
      <c r="A2" s="68"/>
      <c r="B2" s="122" t="s">
        <v>31</v>
      </c>
      <c r="C2" s="126"/>
      <c r="D2" s="120" t="s">
        <v>128</v>
      </c>
      <c r="E2" s="121"/>
      <c r="F2" s="71"/>
      <c r="G2" s="71"/>
      <c r="H2" s="71"/>
      <c r="I2" s="71"/>
      <c r="J2" s="72"/>
      <c r="K2" s="73"/>
      <c r="L2" s="74"/>
    </row>
    <row r="3" spans="1:12" s="148" customFormat="1" ht="18.75" customHeight="1">
      <c r="A3" s="147"/>
      <c r="B3" s="122"/>
      <c r="C3" s="151"/>
      <c r="D3" s="151"/>
      <c r="E3" s="120"/>
      <c r="F3" s="71"/>
      <c r="G3" s="71"/>
      <c r="H3" s="71"/>
      <c r="I3" s="71"/>
      <c r="J3" s="72"/>
      <c r="K3" s="73"/>
      <c r="L3" s="149"/>
    </row>
    <row r="4" spans="1:12" ht="18.75" customHeight="1">
      <c r="A4" s="68"/>
      <c r="B4" s="122" t="s">
        <v>40</v>
      </c>
      <c r="C4" s="158" t="s">
        <v>41</v>
      </c>
      <c r="D4" s="127" t="s">
        <v>42</v>
      </c>
      <c r="E4" s="120"/>
      <c r="F4" s="71"/>
      <c r="G4" s="71"/>
      <c r="H4" s="71"/>
      <c r="I4" s="71"/>
      <c r="J4" s="72"/>
      <c r="K4" s="73"/>
      <c r="L4" s="74"/>
    </row>
    <row r="5" spans="1:12" s="148" customFormat="1" ht="18.75" customHeight="1">
      <c r="A5" s="147"/>
      <c r="B5" s="122"/>
      <c r="C5" s="151"/>
      <c r="D5" s="152"/>
      <c r="E5" s="120"/>
      <c r="F5" s="71"/>
      <c r="G5" s="71"/>
      <c r="H5" s="71"/>
      <c r="I5" s="71"/>
      <c r="J5" s="72"/>
      <c r="K5" s="73"/>
      <c r="L5" s="149"/>
    </row>
    <row r="6" spans="1:12" ht="18.75" customHeight="1">
      <c r="A6" s="76">
        <f>+ROW()</f>
        <v>6</v>
      </c>
      <c r="B6" s="71"/>
      <c r="C6" s="77" t="s">
        <v>69</v>
      </c>
      <c r="D6" s="268" t="s">
        <v>15</v>
      </c>
      <c r="E6" s="269"/>
      <c r="F6" s="269"/>
      <c r="G6" s="269"/>
      <c r="H6" s="269"/>
      <c r="I6" s="270"/>
      <c r="J6" s="78" t="s">
        <v>77</v>
      </c>
      <c r="K6" s="79"/>
      <c r="L6" s="80"/>
    </row>
    <row r="7" spans="1:12" ht="18.75" customHeight="1">
      <c r="A7" s="76">
        <f>+ROW()</f>
        <v>7</v>
      </c>
      <c r="B7" s="71"/>
      <c r="C7" s="77" t="s">
        <v>70</v>
      </c>
      <c r="D7" s="268" t="s">
        <v>152</v>
      </c>
      <c r="E7" s="272"/>
      <c r="F7" s="272"/>
      <c r="G7" s="272"/>
      <c r="H7" s="272"/>
      <c r="I7" s="273"/>
      <c r="J7" s="78" t="s">
        <v>78</v>
      </c>
      <c r="K7" s="79"/>
      <c r="L7" s="80"/>
    </row>
    <row r="8" spans="1:12" ht="18.75" customHeight="1">
      <c r="A8" s="76">
        <f>+ROW()</f>
        <v>8</v>
      </c>
      <c r="B8" s="71"/>
      <c r="C8" s="77" t="s">
        <v>44</v>
      </c>
      <c r="D8" s="146">
        <v>2010</v>
      </c>
      <c r="E8" s="81"/>
      <c r="F8" s="81"/>
      <c r="G8" s="82"/>
      <c r="H8" s="77" t="s">
        <v>9</v>
      </c>
      <c r="I8" s="66"/>
      <c r="J8" s="78" t="s">
        <v>78</v>
      </c>
      <c r="K8" s="79"/>
      <c r="L8" s="80"/>
    </row>
    <row r="9" spans="1:12" ht="18.75" customHeight="1">
      <c r="A9" s="76">
        <f>+ROW()</f>
        <v>9</v>
      </c>
      <c r="B9" s="83"/>
      <c r="C9" s="84"/>
      <c r="D9" s="85"/>
      <c r="E9" s="82"/>
      <c r="F9" s="82"/>
      <c r="G9" s="82"/>
      <c r="H9" s="77" t="s">
        <v>30</v>
      </c>
      <c r="I9" s="186"/>
      <c r="J9" s="78" t="s">
        <v>64</v>
      </c>
      <c r="K9" s="79"/>
      <c r="L9" s="80"/>
    </row>
    <row r="10" spans="1:12" ht="31.5" customHeight="1" thickBot="1">
      <c r="A10" s="89" t="s">
        <v>132</v>
      </c>
      <c r="B10" s="90"/>
      <c r="C10" s="91"/>
      <c r="D10" s="91"/>
      <c r="E10" s="91"/>
      <c r="F10" s="91"/>
      <c r="G10" s="91"/>
      <c r="H10" s="91"/>
      <c r="I10" s="91"/>
      <c r="J10" s="87"/>
      <c r="K10" s="88"/>
      <c r="L10" s="88"/>
    </row>
    <row r="11" spans="1:12" ht="15.75">
      <c r="A11" s="76"/>
      <c r="B11" s="92"/>
      <c r="C11" s="71"/>
      <c r="D11" s="93" t="s">
        <v>10</v>
      </c>
      <c r="E11" s="94" t="s">
        <v>34</v>
      </c>
      <c r="F11" s="95"/>
      <c r="G11" s="95"/>
      <c r="H11" s="95"/>
      <c r="I11" s="96"/>
      <c r="K11" s="88"/>
      <c r="L11" s="88"/>
    </row>
    <row r="12" spans="1:12" ht="19.5" customHeight="1" thickBot="1">
      <c r="A12" s="76"/>
      <c r="B12" s="91"/>
      <c r="C12" s="91"/>
      <c r="D12" s="97" t="s">
        <v>11</v>
      </c>
      <c r="E12" s="98" t="s">
        <v>46</v>
      </c>
      <c r="F12" s="99"/>
      <c r="G12" s="99"/>
      <c r="H12" s="99"/>
      <c r="I12" s="100"/>
      <c r="J12" s="87"/>
      <c r="K12" s="74"/>
      <c r="L12" s="74"/>
    </row>
    <row r="13" spans="1:11" ht="24" customHeight="1" thickBot="1">
      <c r="A13" s="91"/>
      <c r="B13" s="77"/>
      <c r="C13" s="162"/>
      <c r="D13" s="175">
        <f>+D8</f>
        <v>2010</v>
      </c>
      <c r="E13" s="174">
        <f>+D13+5</f>
        <v>2015</v>
      </c>
      <c r="F13" s="101">
        <f>+E13+5</f>
        <v>2020</v>
      </c>
      <c r="G13" s="101">
        <f>+F13+5</f>
        <v>2025</v>
      </c>
      <c r="H13" s="101">
        <f>+G13+5</f>
        <v>2030</v>
      </c>
      <c r="I13" s="176">
        <f>+H13+5</f>
        <v>2035</v>
      </c>
      <c r="J13" s="72"/>
      <c r="K13" s="73" t="s">
        <v>8</v>
      </c>
    </row>
    <row r="14" spans="1:12" ht="18.75" customHeight="1">
      <c r="A14" s="76">
        <f>+ROW()</f>
        <v>14</v>
      </c>
      <c r="B14" s="84" t="s">
        <v>141</v>
      </c>
      <c r="C14" s="107"/>
      <c r="D14" s="172">
        <f>VLOOKUP($D$6,DATA!$C$5:$E$25,3,FALSE)</f>
        <v>153948</v>
      </c>
      <c r="E14" s="181" t="s">
        <v>39</v>
      </c>
      <c r="F14" s="182"/>
      <c r="G14" s="182"/>
      <c r="H14" s="182"/>
      <c r="I14" s="183"/>
      <c r="J14" s="102"/>
      <c r="K14" s="79"/>
      <c r="L14" s="74"/>
    </row>
    <row r="15" spans="1:12" ht="18.75" customHeight="1">
      <c r="A15" s="76">
        <f>+ROW()</f>
        <v>15</v>
      </c>
      <c r="B15" s="84" t="s">
        <v>103</v>
      </c>
      <c r="C15" s="92"/>
      <c r="D15" s="173">
        <f>VLOOKUP($D$6,DATA!$C$5:$O$25,13,FALSE)</f>
        <v>44080</v>
      </c>
      <c r="E15" s="170">
        <f>VLOOKUP($D$6,DATA!$C$5:$T$25,14,FALSE)</f>
        <v>46566</v>
      </c>
      <c r="F15" s="156">
        <f>VLOOKUP($D$6,DATA!$C$5:$T$25,15,FALSE)</f>
        <v>48558</v>
      </c>
      <c r="G15" s="156">
        <f>VLOOKUP($D$6,DATA!$C$5:$T$25,16,FALSE)</f>
        <v>50532</v>
      </c>
      <c r="H15" s="156">
        <f>VLOOKUP($D$6,DATA!$C$5:$T$25,17,FALSE)</f>
        <v>52507</v>
      </c>
      <c r="I15" s="177">
        <f>VLOOKUP($D$6,DATA!$C$5:$T$25,18,FALSE)</f>
        <v>53563</v>
      </c>
      <c r="J15" s="102" t="s">
        <v>35</v>
      </c>
      <c r="K15" s="79"/>
      <c r="L15" s="104"/>
    </row>
    <row r="16" spans="1:12" ht="18.75" customHeight="1">
      <c r="A16" s="76">
        <f>+ROW()</f>
        <v>16</v>
      </c>
      <c r="B16" s="84" t="s">
        <v>104</v>
      </c>
      <c r="C16" s="109"/>
      <c r="D16" s="173">
        <f>VLOOKUP($D$6,DATA!$C$5:$H$25,6,FALSE)</f>
        <v>153779</v>
      </c>
      <c r="E16" s="171">
        <f>VLOOKUP($D$6,DATA!$C$5:$T$25,7,FALSE)</f>
        <v>162044</v>
      </c>
      <c r="F16" s="145">
        <f>VLOOKUP($D$6,DATA!$C$5:$T$25,8,FALSE)</f>
        <v>163234</v>
      </c>
      <c r="G16" s="145">
        <f>VLOOKUP($D$6,DATA!$C$5:$T$25,9,FALSE)</f>
        <v>166401</v>
      </c>
      <c r="H16" s="145">
        <f>VLOOKUP($D$6,DATA!$C$5:$T$25,10,FALSE)</f>
        <v>170913</v>
      </c>
      <c r="I16" s="178">
        <f>VLOOKUP($D$6,DATA!$C$5:$T$25,11,FALSE)</f>
        <v>173359</v>
      </c>
      <c r="J16" s="102" t="s">
        <v>32</v>
      </c>
      <c r="K16" s="79"/>
      <c r="L16" s="104"/>
    </row>
    <row r="17" spans="1:12" ht="18.75" customHeight="1" thickBot="1">
      <c r="A17" s="76">
        <f>+ROW()</f>
        <v>17</v>
      </c>
      <c r="B17" s="105" t="s">
        <v>140</v>
      </c>
      <c r="C17" s="109"/>
      <c r="D17" s="185">
        <f aca="true" t="shared" si="0" ref="D17:I17">+D16/D15</f>
        <v>3.4886343012704173</v>
      </c>
      <c r="E17" s="184">
        <f t="shared" si="0"/>
        <v>3.4798780225915906</v>
      </c>
      <c r="F17" s="179">
        <f t="shared" si="0"/>
        <v>3.36162939165534</v>
      </c>
      <c r="G17" s="179">
        <f t="shared" si="0"/>
        <v>3.2929826644502493</v>
      </c>
      <c r="H17" s="179">
        <f t="shared" si="0"/>
        <v>3.2550517073913956</v>
      </c>
      <c r="I17" s="180">
        <f t="shared" si="0"/>
        <v>3.2365438829042437</v>
      </c>
      <c r="J17" s="102" t="s">
        <v>133</v>
      </c>
      <c r="K17" s="79"/>
      <c r="L17" s="104"/>
    </row>
    <row r="18" spans="1:11" ht="18.75" customHeight="1" thickBot="1">
      <c r="A18" s="76">
        <f>+ROW()</f>
        <v>18</v>
      </c>
      <c r="B18" s="105" t="s">
        <v>79</v>
      </c>
      <c r="C18" s="109"/>
      <c r="D18" s="241">
        <f>VLOOKUP($D$6,DATA!$C$5:$F$25,4,FALSE)</f>
        <v>42576</v>
      </c>
      <c r="E18" s="240" t="s">
        <v>139</v>
      </c>
      <c r="F18" s="106"/>
      <c r="G18" s="106"/>
      <c r="H18" s="106"/>
      <c r="I18" s="106"/>
      <c r="J18" s="102"/>
      <c r="K18" s="79"/>
    </row>
    <row r="19" spans="1:12" ht="18.75" customHeight="1">
      <c r="A19" s="76"/>
      <c r="B19" s="107"/>
      <c r="C19" s="107"/>
      <c r="D19" s="108"/>
      <c r="E19" s="108"/>
      <c r="F19" s="108"/>
      <c r="G19" s="108"/>
      <c r="H19" s="108"/>
      <c r="I19" s="108"/>
      <c r="J19" s="86"/>
      <c r="K19" s="86"/>
      <c r="L19" s="104"/>
    </row>
    <row r="20" spans="1:12" ht="32.25" customHeight="1">
      <c r="A20" s="89" t="s">
        <v>38</v>
      </c>
      <c r="B20" s="92"/>
      <c r="C20" s="92"/>
      <c r="D20" s="159">
        <v>2010</v>
      </c>
      <c r="E20" s="159">
        <v>2015</v>
      </c>
      <c r="F20" s="159">
        <v>2020</v>
      </c>
      <c r="G20" s="159">
        <v>2025</v>
      </c>
      <c r="H20" s="159">
        <v>2030</v>
      </c>
      <c r="I20" s="159">
        <v>2035</v>
      </c>
      <c r="J20" s="92"/>
      <c r="K20" s="92"/>
      <c r="L20" s="92"/>
    </row>
    <row r="21" spans="1:12" ht="18.75" customHeight="1">
      <c r="A21" s="76">
        <f>+ROW()</f>
        <v>21</v>
      </c>
      <c r="B21" s="107" t="s">
        <v>73</v>
      </c>
      <c r="C21" s="109"/>
      <c r="D21" s="164"/>
      <c r="E21" s="128"/>
      <c r="F21" s="128"/>
      <c r="G21" s="128"/>
      <c r="H21" s="128"/>
      <c r="I21" s="128"/>
      <c r="J21" s="102" t="s">
        <v>191</v>
      </c>
      <c r="K21" s="79"/>
      <c r="L21" s="74"/>
    </row>
    <row r="22" spans="1:12" ht="18.75" customHeight="1">
      <c r="A22" s="76">
        <f>+ROW()</f>
        <v>22</v>
      </c>
      <c r="B22" s="107" t="s">
        <v>74</v>
      </c>
      <c r="C22" s="109"/>
      <c r="D22" s="128"/>
      <c r="E22" s="128"/>
      <c r="F22" s="128"/>
      <c r="G22" s="128"/>
      <c r="H22" s="128"/>
      <c r="I22" s="128"/>
      <c r="J22" s="102" t="s">
        <v>76</v>
      </c>
      <c r="K22" s="79"/>
      <c r="L22" s="80"/>
    </row>
    <row r="23" spans="1:12" ht="18.75" customHeight="1">
      <c r="A23" s="76">
        <f>+ROW()</f>
        <v>23</v>
      </c>
      <c r="B23" s="107" t="s">
        <v>80</v>
      </c>
      <c r="C23" s="92"/>
      <c r="D23" s="153">
        <f aca="true" t="shared" si="1" ref="D23:I23">+D22+D21</f>
        <v>0</v>
      </c>
      <c r="E23" s="153">
        <f t="shared" si="1"/>
        <v>0</v>
      </c>
      <c r="F23" s="153">
        <f t="shared" si="1"/>
        <v>0</v>
      </c>
      <c r="G23" s="153">
        <f t="shared" si="1"/>
        <v>0</v>
      </c>
      <c r="H23" s="153">
        <f t="shared" si="1"/>
        <v>0</v>
      </c>
      <c r="I23" s="153">
        <f t="shared" si="1"/>
        <v>0</v>
      </c>
      <c r="J23" s="78" t="s">
        <v>134</v>
      </c>
      <c r="K23" s="79"/>
      <c r="L23" s="104"/>
    </row>
    <row r="24" spans="1:12" ht="18.75" customHeight="1">
      <c r="A24" s="76"/>
      <c r="B24" s="107"/>
      <c r="C24" s="109"/>
      <c r="D24" s="107"/>
      <c r="E24" s="107"/>
      <c r="F24" s="107"/>
      <c r="G24" s="107"/>
      <c r="H24" s="107"/>
      <c r="I24" s="107"/>
      <c r="J24" s="107"/>
      <c r="K24" s="107"/>
      <c r="L24" s="104"/>
    </row>
    <row r="25" spans="1:12" ht="27.75" customHeight="1">
      <c r="A25" s="89" t="s">
        <v>71</v>
      </c>
      <c r="C25" s="109"/>
      <c r="D25" s="92"/>
      <c r="E25" s="159">
        <v>2015</v>
      </c>
      <c r="F25" s="159">
        <v>2020</v>
      </c>
      <c r="G25" s="159">
        <v>2025</v>
      </c>
      <c r="H25" s="159">
        <v>2030</v>
      </c>
      <c r="I25" s="159">
        <v>2035</v>
      </c>
      <c r="J25" s="74"/>
      <c r="K25" s="74"/>
      <c r="L25" s="80"/>
    </row>
    <row r="26" spans="1:12" ht="18.75" customHeight="1">
      <c r="A26" s="76">
        <f>+ROW()</f>
        <v>26</v>
      </c>
      <c r="B26" s="107" t="s">
        <v>81</v>
      </c>
      <c r="C26" s="91"/>
      <c r="D26" s="107"/>
      <c r="E26" s="67"/>
      <c r="F26" s="67"/>
      <c r="G26" s="67"/>
      <c r="H26" s="67"/>
      <c r="I26" s="67"/>
      <c r="J26" s="102" t="s">
        <v>37</v>
      </c>
      <c r="K26" s="79"/>
      <c r="L26" s="104"/>
    </row>
    <row r="27" spans="1:12" ht="18.75" customHeight="1">
      <c r="A27" s="76">
        <f>+ROW()</f>
        <v>27</v>
      </c>
      <c r="B27" s="271" t="s">
        <v>75</v>
      </c>
      <c r="C27" s="271"/>
      <c r="D27" s="107"/>
      <c r="E27" s="154">
        <f>+E26+E23</f>
        <v>0</v>
      </c>
      <c r="F27" s="154">
        <f>+F26+F23</f>
        <v>0</v>
      </c>
      <c r="G27" s="154">
        <f>+G26+G23</f>
        <v>0</v>
      </c>
      <c r="H27" s="154">
        <f>+H26+H23</f>
        <v>0</v>
      </c>
      <c r="I27" s="154">
        <f>+I26+I23</f>
        <v>0</v>
      </c>
      <c r="J27" s="78" t="s">
        <v>135</v>
      </c>
      <c r="K27" s="79"/>
      <c r="L27" s="74"/>
    </row>
    <row r="28" spans="1:12" ht="32.25" customHeight="1">
      <c r="A28" s="89" t="s">
        <v>72</v>
      </c>
      <c r="C28" s="91"/>
      <c r="D28" s="92"/>
      <c r="E28" s="155"/>
      <c r="F28" s="150"/>
      <c r="G28" s="150"/>
      <c r="H28" s="150"/>
      <c r="I28" s="150"/>
      <c r="J28" s="92"/>
      <c r="K28" s="92"/>
      <c r="L28" s="104"/>
    </row>
    <row r="29" spans="1:11" ht="18.75" customHeight="1">
      <c r="A29" s="76">
        <f>+ROW()</f>
        <v>29</v>
      </c>
      <c r="B29" s="107" t="s">
        <v>105</v>
      </c>
      <c r="C29" s="91"/>
      <c r="D29" s="91"/>
      <c r="E29" s="154">
        <f>+E27-E15</f>
        <v>-46566</v>
      </c>
      <c r="F29" s="154">
        <f>+F27-F15</f>
        <v>-48558</v>
      </c>
      <c r="G29" s="154">
        <f>+G27-G15</f>
        <v>-50532</v>
      </c>
      <c r="H29" s="154">
        <f>+H27-H15</f>
        <v>-52507</v>
      </c>
      <c r="I29" s="154">
        <f>+I27-I15</f>
        <v>-53563</v>
      </c>
      <c r="J29" s="78" t="s">
        <v>136</v>
      </c>
      <c r="K29" s="79"/>
    </row>
    <row r="30" spans="1:12" ht="35.25" customHeight="1">
      <c r="A30" s="76">
        <f>+ROW()</f>
        <v>30</v>
      </c>
      <c r="B30" s="107" t="s">
        <v>36</v>
      </c>
      <c r="C30" s="107"/>
      <c r="D30" s="91"/>
      <c r="E30" s="157" t="str">
        <f>IF(E29&gt;0,"NO","YES")</f>
        <v>YES</v>
      </c>
      <c r="F30" s="157" t="str">
        <f>IF(F29&gt;0,"NO","YES")</f>
        <v>YES</v>
      </c>
      <c r="G30" s="157" t="str">
        <f>IF(G29&gt;0,"NO","YES")</f>
        <v>YES</v>
      </c>
      <c r="H30" s="157" t="str">
        <f>IF(H29&gt;0,"NO","YES")</f>
        <v>YES</v>
      </c>
      <c r="I30" s="157" t="str">
        <f>IF(I29&gt;0,"NO","YES")</f>
        <v>YES</v>
      </c>
      <c r="J30" s="78" t="s">
        <v>138</v>
      </c>
      <c r="K30" s="79"/>
      <c r="L30" s="104"/>
    </row>
    <row r="31" spans="1:12" ht="5.25" customHeight="1" hidden="1">
      <c r="A31" s="91"/>
      <c r="B31" s="91"/>
      <c r="C31" s="91"/>
      <c r="D31" s="91"/>
      <c r="E31" s="91"/>
      <c r="F31" s="91"/>
      <c r="G31" s="91"/>
      <c r="H31" s="91"/>
      <c r="I31" s="91"/>
      <c r="J31" s="91"/>
      <c r="K31" s="91"/>
      <c r="L31" s="104"/>
    </row>
    <row r="32" spans="1:11" ht="5.25" customHeight="1" hidden="1">
      <c r="A32" s="91"/>
      <c r="B32" s="91"/>
      <c r="C32" s="77"/>
      <c r="D32" s="91"/>
      <c r="E32" s="91"/>
      <c r="F32" s="91"/>
      <c r="G32" s="91"/>
      <c r="H32" s="91"/>
      <c r="I32" s="91"/>
      <c r="J32" s="91"/>
      <c r="K32" s="91"/>
    </row>
    <row r="33" spans="1:12" ht="5.25" customHeight="1" hidden="1">
      <c r="A33" s="91"/>
      <c r="B33" s="91"/>
      <c r="C33" s="103"/>
      <c r="D33" s="91"/>
      <c r="E33" s="91"/>
      <c r="F33" s="91"/>
      <c r="G33" s="91"/>
      <c r="H33" s="91"/>
      <c r="I33" s="91"/>
      <c r="J33" s="91"/>
      <c r="K33" s="91"/>
      <c r="L33" s="104"/>
    </row>
    <row r="34" spans="1:12" ht="5.25" customHeight="1" hidden="1">
      <c r="A34" s="91"/>
      <c r="B34" s="91"/>
      <c r="C34" s="107"/>
      <c r="D34" s="91"/>
      <c r="E34" s="91"/>
      <c r="F34" s="91"/>
      <c r="G34" s="91"/>
      <c r="H34" s="91"/>
      <c r="I34" s="91"/>
      <c r="J34" s="91"/>
      <c r="K34" s="91"/>
      <c r="L34" s="104"/>
    </row>
    <row r="35" spans="1:12" ht="2.25" customHeight="1" hidden="1">
      <c r="A35" s="76"/>
      <c r="B35" s="110"/>
      <c r="C35" s="114"/>
      <c r="D35" s="91"/>
      <c r="E35" s="91"/>
      <c r="F35" s="91"/>
      <c r="G35" s="91"/>
      <c r="H35" s="91"/>
      <c r="I35" s="91"/>
      <c r="J35" s="91"/>
      <c r="K35" s="111"/>
      <c r="L35" s="104"/>
    </row>
    <row r="36" spans="1:12" ht="36" customHeight="1" thickBot="1">
      <c r="A36" s="89" t="s">
        <v>102</v>
      </c>
      <c r="B36" s="91"/>
      <c r="C36" s="92"/>
      <c r="D36" s="91"/>
      <c r="E36" s="91"/>
      <c r="F36" s="91"/>
      <c r="G36" s="91"/>
      <c r="H36" s="91"/>
      <c r="I36" s="91"/>
      <c r="J36" s="91"/>
      <c r="K36" s="91"/>
      <c r="L36" s="74"/>
    </row>
    <row r="37" spans="1:12" ht="29.25" customHeight="1" thickBot="1">
      <c r="A37" s="91"/>
      <c r="B37" s="91"/>
      <c r="C37" s="120"/>
      <c r="D37" s="77" t="s">
        <v>28</v>
      </c>
      <c r="E37" s="101">
        <f>+E13</f>
        <v>2015</v>
      </c>
      <c r="F37" s="101">
        <f>+F13</f>
        <v>2020</v>
      </c>
      <c r="G37" s="101">
        <f>+G13</f>
        <v>2025</v>
      </c>
      <c r="H37" s="101">
        <f>+H13</f>
        <v>2030</v>
      </c>
      <c r="I37" s="101">
        <f>+I13</f>
        <v>2035</v>
      </c>
      <c r="J37" s="74"/>
      <c r="K37" s="74"/>
      <c r="L37" s="112"/>
    </row>
    <row r="38" spans="1:12" ht="59.25" customHeight="1">
      <c r="A38" s="76">
        <f>+ROW()</f>
        <v>38</v>
      </c>
      <c r="B38" s="263" t="s">
        <v>189</v>
      </c>
      <c r="C38" s="264"/>
      <c r="D38" s="265"/>
      <c r="E38" s="165">
        <f>+IF(E$30="NO",E29,"")</f>
      </c>
      <c r="F38" s="165">
        <f>+IF(F$30="NO",F29,"")</f>
      </c>
      <c r="G38" s="165">
        <f>+IF(G$30="NO",G29,"")</f>
      </c>
      <c r="H38" s="165">
        <f>+IF(H$30="NO",H29,"")</f>
      </c>
      <c r="I38" s="165">
        <f>+IF(I$30="NO",I29,"")</f>
      </c>
      <c r="J38" s="78"/>
      <c r="K38" s="79"/>
      <c r="L38" s="112"/>
    </row>
    <row r="39" spans="1:12" ht="60.75" customHeight="1">
      <c r="A39" s="76"/>
      <c r="B39" s="263" t="s">
        <v>190</v>
      </c>
      <c r="C39" s="264"/>
      <c r="D39" s="265"/>
      <c r="E39" s="165">
        <f>+IF(E$30="NO",E29,"")</f>
      </c>
      <c r="F39" s="165">
        <f>+IF(F$30="NO",F29,"")</f>
      </c>
      <c r="G39" s="165">
        <f>+IF(G$30="NO",G29,"")</f>
      </c>
      <c r="H39" s="165">
        <f>+IF(H$30="NO",H29,"")</f>
      </c>
      <c r="I39" s="165">
        <f>+IF(I$30="NO",I29,"")</f>
      </c>
      <c r="J39" s="266"/>
      <c r="K39" s="267"/>
      <c r="L39" s="112"/>
    </row>
    <row r="40" spans="1:12" ht="63.75" customHeight="1">
      <c r="A40" s="76">
        <f>+ROW()</f>
        <v>40</v>
      </c>
      <c r="B40" s="252" t="s">
        <v>192</v>
      </c>
      <c r="C40" s="163"/>
      <c r="D40" s="114"/>
      <c r="E40" s="253"/>
      <c r="F40" s="254"/>
      <c r="G40" s="254"/>
      <c r="H40" s="254"/>
      <c r="I40" s="255"/>
      <c r="J40" s="117"/>
      <c r="K40" s="118"/>
      <c r="L40" s="112"/>
    </row>
    <row r="45" ht="12.75">
      <c r="G45" s="251"/>
    </row>
  </sheetData>
  <sheetProtection/>
  <mergeCells count="6">
    <mergeCell ref="B39:D39"/>
    <mergeCell ref="J39:K39"/>
    <mergeCell ref="D6:I6"/>
    <mergeCell ref="B38:D38"/>
    <mergeCell ref="B27:C27"/>
    <mergeCell ref="D7:I7"/>
  </mergeCells>
  <conditionalFormatting sqref="E30:I30 C3:D5">
    <cfRule type="cellIs" priority="1" dxfId="0" operator="equal" stopIfTrue="1">
      <formula>"NO"</formula>
    </cfRule>
    <cfRule type="cellIs" priority="2" dxfId="1" operator="equal" stopIfTrue="1">
      <formula>"YES"</formula>
    </cfRule>
  </conditionalFormatting>
  <conditionalFormatting sqref="E27:I27">
    <cfRule type="cellIs" priority="3" dxfId="0" operator="lessThan" stopIfTrue="1">
      <formula>0</formula>
    </cfRule>
  </conditionalFormatting>
  <dataValidations count="2">
    <dataValidation allowBlank="1" showInputMessage="1" showErrorMessage="1" prompt="Data must not exceed Buildout/ Occupancy year shown in Row 4" sqref="E26:I26"/>
    <dataValidation type="list" allowBlank="1" showInputMessage="1" showErrorMessage="1" sqref="D6">
      <formula1>jurisdiction</formula1>
    </dataValidation>
  </dataValidations>
  <printOptions/>
  <pageMargins left="0.51" right="0.33" top="0.64" bottom="1" header="0.5" footer="0.5"/>
  <pageSetup horizontalDpi="600" verticalDpi="600" orientation="portrait" scale="54" r:id="rId3"/>
  <headerFooter alignWithMargins="0">
    <oddHeader xml:space="preserve">&amp;R&amp;D </oddHeader>
    <oddFooter>&amp;C&amp;F &amp;A &amp;D &amp;T &amp;R&amp;P of &amp;N</oddFooter>
  </headerFooter>
  <colBreaks count="1" manualBreakCount="1">
    <brk id="17" max="65535" man="1"/>
  </colBreaks>
  <legacyDrawing r:id="rId2"/>
</worksheet>
</file>

<file path=xl/worksheets/sheet6.xml><?xml version="1.0" encoding="utf-8"?>
<worksheet xmlns="http://schemas.openxmlformats.org/spreadsheetml/2006/main" xmlns:r="http://schemas.openxmlformats.org/officeDocument/2006/relationships">
  <dimension ref="A1:L48"/>
  <sheetViews>
    <sheetView zoomScale="50" zoomScaleNormal="50" zoomScaleSheetLayoutView="50" zoomScalePageLayoutView="0" workbookViewId="0" topLeftCell="A16">
      <selection activeCell="J21" sqref="J21"/>
    </sheetView>
  </sheetViews>
  <sheetFormatPr defaultColWidth="9.140625" defaultRowHeight="12.75"/>
  <cols>
    <col min="1" max="1" width="3.7109375" style="75" customWidth="1"/>
    <col min="2" max="2" width="41.7109375" style="75" customWidth="1"/>
    <col min="3" max="9" width="12.00390625" style="75" customWidth="1"/>
    <col min="10" max="10" width="24.7109375" style="75" customWidth="1"/>
    <col min="11" max="11" width="29.421875" style="75" customWidth="1"/>
    <col min="12" max="12" width="6.8515625" style="75" customWidth="1"/>
    <col min="13" max="16384" width="9.140625" style="75" customWidth="1"/>
  </cols>
  <sheetData>
    <row r="1" spans="1:12" ht="48.75" customHeight="1">
      <c r="A1" s="68" t="s">
        <v>6</v>
      </c>
      <c r="B1" s="69" t="s">
        <v>171</v>
      </c>
      <c r="C1" s="70"/>
      <c r="D1" s="70"/>
      <c r="E1" s="71"/>
      <c r="F1" s="71"/>
      <c r="G1" s="71"/>
      <c r="H1" s="71"/>
      <c r="I1" s="71"/>
      <c r="J1" s="72"/>
      <c r="K1" s="73"/>
      <c r="L1" s="74"/>
    </row>
    <row r="2" spans="1:12" ht="18.75" customHeight="1">
      <c r="A2" s="68"/>
      <c r="B2" s="122" t="s">
        <v>31</v>
      </c>
      <c r="C2" s="126"/>
      <c r="D2" s="120" t="s">
        <v>128</v>
      </c>
      <c r="E2" s="121"/>
      <c r="F2" s="71"/>
      <c r="G2" s="71"/>
      <c r="H2" s="71"/>
      <c r="I2" s="71"/>
      <c r="J2" s="72"/>
      <c r="K2" s="73"/>
      <c r="L2" s="74"/>
    </row>
    <row r="3" spans="1:12" s="148" customFormat="1" ht="18.75" customHeight="1">
      <c r="A3" s="147"/>
      <c r="B3" s="122"/>
      <c r="C3" s="151"/>
      <c r="D3" s="151"/>
      <c r="E3" s="120"/>
      <c r="F3" s="71"/>
      <c r="G3" s="71"/>
      <c r="H3" s="71"/>
      <c r="I3" s="71"/>
      <c r="J3" s="72"/>
      <c r="K3" s="73"/>
      <c r="L3" s="149"/>
    </row>
    <row r="4" spans="1:12" ht="18.75" customHeight="1">
      <c r="A4" s="68"/>
      <c r="B4" s="122" t="s">
        <v>40</v>
      </c>
      <c r="C4" s="158" t="s">
        <v>41</v>
      </c>
      <c r="D4" s="127" t="s">
        <v>42</v>
      </c>
      <c r="E4" s="120"/>
      <c r="F4" s="71"/>
      <c r="G4" s="71"/>
      <c r="H4" s="71"/>
      <c r="I4" s="71"/>
      <c r="J4" s="72"/>
      <c r="K4" s="73"/>
      <c r="L4" s="74"/>
    </row>
    <row r="5" spans="1:12" s="148" customFormat="1" ht="18.75" customHeight="1">
      <c r="A5" s="147"/>
      <c r="B5" s="122"/>
      <c r="C5" s="151"/>
      <c r="D5" s="152"/>
      <c r="E5" s="120"/>
      <c r="F5" s="71"/>
      <c r="G5" s="71"/>
      <c r="H5" s="71"/>
      <c r="I5" s="71"/>
      <c r="J5" s="72"/>
      <c r="K5" s="73"/>
      <c r="L5" s="149"/>
    </row>
    <row r="6" spans="1:12" ht="18.75" customHeight="1">
      <c r="A6" s="76">
        <f>+ROW()</f>
        <v>6</v>
      </c>
      <c r="B6" s="71"/>
      <c r="C6" s="77" t="s">
        <v>69</v>
      </c>
      <c r="D6" s="268" t="s">
        <v>15</v>
      </c>
      <c r="E6" s="269"/>
      <c r="F6" s="269"/>
      <c r="G6" s="269"/>
      <c r="H6" s="269"/>
      <c r="I6" s="270"/>
      <c r="J6" s="78" t="s">
        <v>77</v>
      </c>
      <c r="K6" s="79"/>
      <c r="L6" s="80"/>
    </row>
    <row r="7" spans="1:12" ht="18.75" customHeight="1">
      <c r="A7" s="76">
        <f>+ROW()</f>
        <v>7</v>
      </c>
      <c r="B7" s="71"/>
      <c r="C7" s="77" t="s">
        <v>70</v>
      </c>
      <c r="D7" s="63" t="s">
        <v>158</v>
      </c>
      <c r="E7" s="64"/>
      <c r="F7" s="64"/>
      <c r="G7" s="64"/>
      <c r="H7" s="64"/>
      <c r="I7" s="65"/>
      <c r="J7" s="78" t="s">
        <v>78</v>
      </c>
      <c r="K7" s="79"/>
      <c r="L7" s="80"/>
    </row>
    <row r="8" spans="1:12" ht="18.75" customHeight="1">
      <c r="A8" s="76">
        <f>+ROW()</f>
        <v>8</v>
      </c>
      <c r="B8" s="71"/>
      <c r="C8" s="77" t="s">
        <v>44</v>
      </c>
      <c r="D8" s="146">
        <v>2010</v>
      </c>
      <c r="E8" s="81"/>
      <c r="F8" s="81"/>
      <c r="G8" s="82"/>
      <c r="H8" s="77" t="s">
        <v>9</v>
      </c>
      <c r="I8" s="66">
        <v>2035</v>
      </c>
      <c r="J8" s="78" t="s">
        <v>78</v>
      </c>
      <c r="K8" s="79"/>
      <c r="L8" s="80"/>
    </row>
    <row r="9" spans="1:12" ht="18.75" customHeight="1">
      <c r="A9" s="76">
        <f>+ROW()</f>
        <v>9</v>
      </c>
      <c r="B9" s="83"/>
      <c r="C9" s="84"/>
      <c r="D9" s="85"/>
      <c r="E9" s="82"/>
      <c r="F9" s="82"/>
      <c r="G9" s="82"/>
      <c r="H9" s="77" t="s">
        <v>30</v>
      </c>
      <c r="I9" s="186">
        <v>2000</v>
      </c>
      <c r="J9" s="78" t="s">
        <v>64</v>
      </c>
      <c r="K9" s="79"/>
      <c r="L9" s="80"/>
    </row>
    <row r="10" spans="1:12" ht="31.5" customHeight="1" thickBot="1">
      <c r="A10" s="89" t="s">
        <v>132</v>
      </c>
      <c r="B10" s="90"/>
      <c r="C10" s="91"/>
      <c r="D10" s="91"/>
      <c r="E10" s="91"/>
      <c r="F10" s="91"/>
      <c r="G10" s="91"/>
      <c r="H10" s="91"/>
      <c r="I10" s="91"/>
      <c r="J10" s="87"/>
      <c r="K10" s="88"/>
      <c r="L10" s="88"/>
    </row>
    <row r="11" spans="1:12" ht="15.75">
      <c r="A11" s="76"/>
      <c r="B11" s="92"/>
      <c r="C11" s="71"/>
      <c r="D11" s="93" t="s">
        <v>10</v>
      </c>
      <c r="E11" s="94" t="s">
        <v>34</v>
      </c>
      <c r="F11" s="95"/>
      <c r="G11" s="95"/>
      <c r="H11" s="95"/>
      <c r="I11" s="96"/>
      <c r="K11" s="88"/>
      <c r="L11" s="88"/>
    </row>
    <row r="12" spans="1:12" ht="19.5" customHeight="1" thickBot="1">
      <c r="A12" s="76"/>
      <c r="B12" s="91"/>
      <c r="C12" s="91"/>
      <c r="D12" s="97" t="s">
        <v>11</v>
      </c>
      <c r="E12" s="98" t="s">
        <v>46</v>
      </c>
      <c r="F12" s="99"/>
      <c r="G12" s="99"/>
      <c r="H12" s="99"/>
      <c r="I12" s="100"/>
      <c r="J12" s="87"/>
      <c r="K12" s="74"/>
      <c r="L12" s="74"/>
    </row>
    <row r="13" spans="1:11" ht="24" customHeight="1" thickBot="1">
      <c r="A13" s="91"/>
      <c r="B13" s="77"/>
      <c r="C13" s="162"/>
      <c r="D13" s="175">
        <f>+D8</f>
        <v>2010</v>
      </c>
      <c r="E13" s="174">
        <f>+D13+5</f>
        <v>2015</v>
      </c>
      <c r="F13" s="101">
        <f>+E13+5</f>
        <v>2020</v>
      </c>
      <c r="G13" s="101">
        <f>+F13+5</f>
        <v>2025</v>
      </c>
      <c r="H13" s="101">
        <f>+G13+5</f>
        <v>2030</v>
      </c>
      <c r="I13" s="176">
        <f>+H13+5</f>
        <v>2035</v>
      </c>
      <c r="J13" s="72"/>
      <c r="K13" s="73" t="s">
        <v>8</v>
      </c>
    </row>
    <row r="14" spans="1:12" ht="18.75" customHeight="1">
      <c r="A14" s="76">
        <f>+ROW()</f>
        <v>14</v>
      </c>
      <c r="B14" s="84" t="s">
        <v>141</v>
      </c>
      <c r="C14" s="107"/>
      <c r="D14" s="172">
        <f>VLOOKUP($D$6,DATA!$C$5:$E$25,3,FALSE)</f>
        <v>153948</v>
      </c>
      <c r="E14" s="181" t="s">
        <v>39</v>
      </c>
      <c r="F14" s="182"/>
      <c r="G14" s="182"/>
      <c r="H14" s="182"/>
      <c r="I14" s="183"/>
      <c r="J14" s="102"/>
      <c r="K14" s="79"/>
      <c r="L14" s="74"/>
    </row>
    <row r="15" spans="1:12" ht="18.75" customHeight="1">
      <c r="A15" s="76">
        <f>+ROW()</f>
        <v>15</v>
      </c>
      <c r="B15" s="84" t="s">
        <v>103</v>
      </c>
      <c r="C15" s="92"/>
      <c r="D15" s="173">
        <f>VLOOKUP($D$6,DATA!$C$5:$O$25,13,FALSE)</f>
        <v>44080</v>
      </c>
      <c r="E15" s="170">
        <f>VLOOKUP($D$6,DATA!$C$5:$T$25,14,FALSE)</f>
        <v>46566</v>
      </c>
      <c r="F15" s="156">
        <f>VLOOKUP($D$6,DATA!$C$5:$T$25,15,FALSE)</f>
        <v>48558</v>
      </c>
      <c r="G15" s="156">
        <f>VLOOKUP($D$6,DATA!$C$5:$T$25,16,FALSE)</f>
        <v>50532</v>
      </c>
      <c r="H15" s="156">
        <f>VLOOKUP($D$6,DATA!$C$5:$T$25,17,FALSE)</f>
        <v>52507</v>
      </c>
      <c r="I15" s="177">
        <f>VLOOKUP($D$6,DATA!$C$5:$T$25,18,FALSE)</f>
        <v>53563</v>
      </c>
      <c r="J15" s="102" t="s">
        <v>35</v>
      </c>
      <c r="K15" s="79"/>
      <c r="L15" s="104"/>
    </row>
    <row r="16" spans="1:12" ht="18.75" customHeight="1">
      <c r="A16" s="76">
        <f>+ROW()</f>
        <v>16</v>
      </c>
      <c r="B16" s="84" t="s">
        <v>104</v>
      </c>
      <c r="C16" s="109"/>
      <c r="D16" s="173">
        <f>VLOOKUP($D$6,DATA!$C$5:$H$25,6,FALSE)</f>
        <v>153779</v>
      </c>
      <c r="E16" s="171">
        <f>VLOOKUP($D$6,DATA!$C$5:$T$25,7,FALSE)</f>
        <v>162044</v>
      </c>
      <c r="F16" s="145">
        <f>VLOOKUP($D$6,DATA!$C$5:$T$25,8,FALSE)</f>
        <v>163234</v>
      </c>
      <c r="G16" s="145">
        <f>VLOOKUP($D$6,DATA!$C$5:$T$25,9,FALSE)</f>
        <v>166401</v>
      </c>
      <c r="H16" s="145">
        <f>VLOOKUP($D$6,DATA!$C$5:$T$25,10,FALSE)</f>
        <v>170913</v>
      </c>
      <c r="I16" s="178">
        <f>VLOOKUP($D$6,DATA!$C$5:$T$25,11,FALSE)</f>
        <v>173359</v>
      </c>
      <c r="J16" s="102" t="s">
        <v>32</v>
      </c>
      <c r="K16" s="79"/>
      <c r="L16" s="104"/>
    </row>
    <row r="17" spans="1:12" ht="18.75" customHeight="1" thickBot="1">
      <c r="A17" s="76">
        <f>+ROW()</f>
        <v>17</v>
      </c>
      <c r="B17" s="105" t="s">
        <v>140</v>
      </c>
      <c r="C17" s="109"/>
      <c r="D17" s="185">
        <f aca="true" t="shared" si="0" ref="D17:I17">+D16/D15</f>
        <v>3.4886343012704173</v>
      </c>
      <c r="E17" s="184">
        <f t="shared" si="0"/>
        <v>3.4798780225915906</v>
      </c>
      <c r="F17" s="179">
        <f t="shared" si="0"/>
        <v>3.36162939165534</v>
      </c>
      <c r="G17" s="179">
        <f t="shared" si="0"/>
        <v>3.2929826644502493</v>
      </c>
      <c r="H17" s="179">
        <f t="shared" si="0"/>
        <v>3.2550517073913956</v>
      </c>
      <c r="I17" s="180">
        <f t="shared" si="0"/>
        <v>3.2365438829042437</v>
      </c>
      <c r="J17" s="102" t="s">
        <v>133</v>
      </c>
      <c r="K17" s="79"/>
      <c r="L17" s="104"/>
    </row>
    <row r="18" spans="1:11" ht="18.75" customHeight="1" thickBot="1">
      <c r="A18" s="76">
        <f>+ROW()</f>
        <v>18</v>
      </c>
      <c r="B18" s="105" t="s">
        <v>79</v>
      </c>
      <c r="C18" s="109"/>
      <c r="D18" s="241">
        <f>VLOOKUP($D$6,DATA!$C$5:$F$25,4,FALSE)</f>
        <v>42576</v>
      </c>
      <c r="E18" s="240" t="s">
        <v>139</v>
      </c>
      <c r="F18" s="106"/>
      <c r="G18" s="106"/>
      <c r="H18" s="106"/>
      <c r="I18" s="106"/>
      <c r="J18" s="102"/>
      <c r="K18" s="79"/>
    </row>
    <row r="19" spans="1:12" ht="18.75" customHeight="1">
      <c r="A19" s="76"/>
      <c r="B19" s="107"/>
      <c r="C19" s="107"/>
      <c r="D19" s="108"/>
      <c r="E19" s="108"/>
      <c r="F19" s="108"/>
      <c r="G19" s="108"/>
      <c r="H19" s="108"/>
      <c r="I19" s="108"/>
      <c r="J19" s="86"/>
      <c r="K19" s="86"/>
      <c r="L19" s="104"/>
    </row>
    <row r="20" spans="1:12" ht="32.25" customHeight="1">
      <c r="A20" s="89" t="s">
        <v>38</v>
      </c>
      <c r="B20" s="92"/>
      <c r="C20" s="92"/>
      <c r="D20" s="159">
        <v>2010</v>
      </c>
      <c r="E20" s="159">
        <v>2015</v>
      </c>
      <c r="F20" s="159">
        <v>2020</v>
      </c>
      <c r="G20" s="159">
        <v>2025</v>
      </c>
      <c r="H20" s="159">
        <v>2030</v>
      </c>
      <c r="I20" s="159">
        <v>2035</v>
      </c>
      <c r="J20" s="92"/>
      <c r="K20" s="92"/>
      <c r="L20" s="92"/>
    </row>
    <row r="21" spans="1:12" ht="18.75" customHeight="1">
      <c r="A21" s="76">
        <f>+ROW()</f>
        <v>21</v>
      </c>
      <c r="B21" s="107" t="s">
        <v>73</v>
      </c>
      <c r="C21" s="109"/>
      <c r="D21" s="164">
        <v>43000</v>
      </c>
      <c r="E21" s="164">
        <v>43000</v>
      </c>
      <c r="F21" s="164">
        <v>43000</v>
      </c>
      <c r="G21" s="164">
        <v>43000</v>
      </c>
      <c r="H21" s="164">
        <v>43000</v>
      </c>
      <c r="I21" s="164">
        <v>43000</v>
      </c>
      <c r="J21" s="102" t="s">
        <v>187</v>
      </c>
      <c r="K21" s="79"/>
      <c r="L21" s="74"/>
    </row>
    <row r="22" spans="1:12" ht="18.75" customHeight="1">
      <c r="A22" s="76">
        <f>+ROW()</f>
        <v>22</v>
      </c>
      <c r="B22" s="107" t="s">
        <v>74</v>
      </c>
      <c r="C22" s="109"/>
      <c r="D22" s="128">
        <v>220</v>
      </c>
      <c r="E22" s="128">
        <v>230</v>
      </c>
      <c r="F22" s="128">
        <v>240</v>
      </c>
      <c r="G22" s="128">
        <v>250</v>
      </c>
      <c r="H22" s="128">
        <v>260</v>
      </c>
      <c r="I22" s="128">
        <v>270</v>
      </c>
      <c r="J22" s="102" t="s">
        <v>76</v>
      </c>
      <c r="K22" s="79"/>
      <c r="L22" s="80"/>
    </row>
    <row r="23" spans="1:12" ht="18.75" customHeight="1">
      <c r="A23" s="76">
        <f>+ROW()</f>
        <v>23</v>
      </c>
      <c r="B23" s="107" t="s">
        <v>80</v>
      </c>
      <c r="C23" s="92"/>
      <c r="D23" s="153">
        <f aca="true" t="shared" si="1" ref="D23:I23">+D22+D21</f>
        <v>43220</v>
      </c>
      <c r="E23" s="153">
        <f t="shared" si="1"/>
        <v>43230</v>
      </c>
      <c r="F23" s="153">
        <f t="shared" si="1"/>
        <v>43240</v>
      </c>
      <c r="G23" s="153">
        <f t="shared" si="1"/>
        <v>43250</v>
      </c>
      <c r="H23" s="153">
        <f t="shared" si="1"/>
        <v>43260</v>
      </c>
      <c r="I23" s="153">
        <f t="shared" si="1"/>
        <v>43270</v>
      </c>
      <c r="J23" s="78" t="s">
        <v>134</v>
      </c>
      <c r="K23" s="79"/>
      <c r="L23" s="104"/>
    </row>
    <row r="24" spans="1:12" ht="18.75" customHeight="1">
      <c r="A24" s="76"/>
      <c r="B24" s="107"/>
      <c r="C24" s="109"/>
      <c r="D24" s="107"/>
      <c r="E24" s="107"/>
      <c r="F24" s="107"/>
      <c r="G24" s="107"/>
      <c r="H24" s="107"/>
      <c r="I24" s="107"/>
      <c r="J24" s="107"/>
      <c r="K24" s="107"/>
      <c r="L24" s="104"/>
    </row>
    <row r="25" spans="1:12" ht="27.75" customHeight="1">
      <c r="A25" s="89" t="s">
        <v>71</v>
      </c>
      <c r="C25" s="109"/>
      <c r="D25" s="92"/>
      <c r="E25" s="159">
        <v>2015</v>
      </c>
      <c r="F25" s="159">
        <v>2020</v>
      </c>
      <c r="G25" s="159">
        <v>2025</v>
      </c>
      <c r="H25" s="159">
        <v>2030</v>
      </c>
      <c r="I25" s="159">
        <v>2035</v>
      </c>
      <c r="J25" s="74"/>
      <c r="K25" s="74"/>
      <c r="L25" s="80"/>
    </row>
    <row r="26" spans="1:12" ht="18.75" customHeight="1">
      <c r="A26" s="76">
        <f>+ROW()</f>
        <v>26</v>
      </c>
      <c r="B26" s="107" t="s">
        <v>81</v>
      </c>
      <c r="C26" s="91"/>
      <c r="D26" s="107"/>
      <c r="E26" s="67">
        <v>250</v>
      </c>
      <c r="F26" s="67">
        <v>500</v>
      </c>
      <c r="G26" s="67">
        <v>500</v>
      </c>
      <c r="H26" s="67">
        <v>500</v>
      </c>
      <c r="I26" s="67">
        <v>250</v>
      </c>
      <c r="J26" s="102" t="s">
        <v>37</v>
      </c>
      <c r="K26" s="79"/>
      <c r="L26" s="104"/>
    </row>
    <row r="27" spans="1:12" ht="18.75" customHeight="1">
      <c r="A27" s="76">
        <f>+ROW()</f>
        <v>27</v>
      </c>
      <c r="B27" s="271" t="s">
        <v>75</v>
      </c>
      <c r="C27" s="271"/>
      <c r="D27" s="107"/>
      <c r="E27" s="154">
        <f>+E26+E23</f>
        <v>43480</v>
      </c>
      <c r="F27" s="154">
        <f>+F26+F23</f>
        <v>43740</v>
      </c>
      <c r="G27" s="154">
        <f>+G26+G23</f>
        <v>43750</v>
      </c>
      <c r="H27" s="154">
        <f>+H26+H23</f>
        <v>43760</v>
      </c>
      <c r="I27" s="154">
        <f>+I26+I23</f>
        <v>43520</v>
      </c>
      <c r="J27" s="78" t="s">
        <v>135</v>
      </c>
      <c r="K27" s="79"/>
      <c r="L27" s="74"/>
    </row>
    <row r="28" spans="1:12" ht="32.25" customHeight="1">
      <c r="A28" s="89" t="s">
        <v>72</v>
      </c>
      <c r="C28" s="91"/>
      <c r="D28" s="92"/>
      <c r="E28" s="155"/>
      <c r="F28" s="150"/>
      <c r="G28" s="150"/>
      <c r="H28" s="150"/>
      <c r="I28" s="150"/>
      <c r="J28" s="92"/>
      <c r="K28" s="92"/>
      <c r="L28" s="104"/>
    </row>
    <row r="29" spans="1:11" ht="18.75" customHeight="1">
      <c r="A29" s="76">
        <f>+ROW()</f>
        <v>29</v>
      </c>
      <c r="B29" s="107" t="s">
        <v>105</v>
      </c>
      <c r="C29" s="91"/>
      <c r="D29" s="91"/>
      <c r="E29" s="154">
        <f>+E27-E15</f>
        <v>-3086</v>
      </c>
      <c r="F29" s="154">
        <f>+F27-F15</f>
        <v>-4818</v>
      </c>
      <c r="G29" s="154">
        <f>+G27-G15</f>
        <v>-6782</v>
      </c>
      <c r="H29" s="154">
        <f>+H27-H15</f>
        <v>-8747</v>
      </c>
      <c r="I29" s="154">
        <f>+I27-I15</f>
        <v>-10043</v>
      </c>
      <c r="J29" s="78" t="s">
        <v>136</v>
      </c>
      <c r="K29" s="79"/>
    </row>
    <row r="30" spans="1:12" ht="35.25" customHeight="1">
      <c r="A30" s="76">
        <f>+ROW()</f>
        <v>30</v>
      </c>
      <c r="B30" s="107" t="s">
        <v>36</v>
      </c>
      <c r="C30" s="107"/>
      <c r="D30" s="91"/>
      <c r="E30" s="157" t="str">
        <f>IF(E29&gt;0,"NO","YES")</f>
        <v>YES</v>
      </c>
      <c r="F30" s="157" t="str">
        <f>IF(F29&gt;0,"NO","YES")</f>
        <v>YES</v>
      </c>
      <c r="G30" s="157" t="str">
        <f>IF(G29&gt;0,"NO","YES")</f>
        <v>YES</v>
      </c>
      <c r="H30" s="157" t="str">
        <f>IF(H29&gt;0,"NO","YES")</f>
        <v>YES</v>
      </c>
      <c r="I30" s="157" t="str">
        <f>IF(I29&gt;0,"NO","YES")</f>
        <v>YES</v>
      </c>
      <c r="J30" s="78" t="s">
        <v>138</v>
      </c>
      <c r="K30" s="79"/>
      <c r="L30" s="104"/>
    </row>
    <row r="31" spans="1:12" ht="5.25" customHeight="1" hidden="1">
      <c r="A31" s="91"/>
      <c r="B31" s="91"/>
      <c r="C31" s="91"/>
      <c r="D31" s="91"/>
      <c r="E31" s="91"/>
      <c r="F31" s="91"/>
      <c r="G31" s="91"/>
      <c r="H31" s="91"/>
      <c r="I31" s="91"/>
      <c r="J31" s="91"/>
      <c r="K31" s="91"/>
      <c r="L31" s="104"/>
    </row>
    <row r="32" spans="1:11" ht="5.25" customHeight="1" hidden="1">
      <c r="A32" s="91"/>
      <c r="B32" s="91"/>
      <c r="C32" s="77"/>
      <c r="D32" s="91"/>
      <c r="E32" s="91"/>
      <c r="F32" s="91"/>
      <c r="G32" s="91"/>
      <c r="H32" s="91"/>
      <c r="I32" s="91"/>
      <c r="J32" s="91"/>
      <c r="K32" s="91"/>
    </row>
    <row r="33" spans="1:12" ht="5.25" customHeight="1" hidden="1">
      <c r="A33" s="91"/>
      <c r="B33" s="91"/>
      <c r="C33" s="103"/>
      <c r="D33" s="91"/>
      <c r="E33" s="91"/>
      <c r="F33" s="91"/>
      <c r="G33" s="91"/>
      <c r="H33" s="91"/>
      <c r="I33" s="91"/>
      <c r="J33" s="91"/>
      <c r="K33" s="91"/>
      <c r="L33" s="104"/>
    </row>
    <row r="34" spans="1:12" ht="5.25" customHeight="1" hidden="1">
      <c r="A34" s="91"/>
      <c r="B34" s="91"/>
      <c r="C34" s="107"/>
      <c r="D34" s="91"/>
      <c r="E34" s="91"/>
      <c r="F34" s="91"/>
      <c r="G34" s="91"/>
      <c r="H34" s="91"/>
      <c r="I34" s="91"/>
      <c r="J34" s="91"/>
      <c r="K34" s="91"/>
      <c r="L34" s="104"/>
    </row>
    <row r="35" spans="1:12" ht="2.25" customHeight="1" hidden="1">
      <c r="A35" s="76"/>
      <c r="B35" s="110"/>
      <c r="C35" s="114"/>
      <c r="D35" s="91"/>
      <c r="E35" s="91"/>
      <c r="F35" s="91"/>
      <c r="G35" s="91"/>
      <c r="H35" s="91"/>
      <c r="I35" s="91"/>
      <c r="J35" s="91"/>
      <c r="K35" s="111"/>
      <c r="L35" s="104"/>
    </row>
    <row r="36" spans="1:12" ht="36" customHeight="1" thickBot="1">
      <c r="A36" s="89" t="s">
        <v>102</v>
      </c>
      <c r="B36" s="91"/>
      <c r="C36" s="92"/>
      <c r="D36" s="91"/>
      <c r="E36" s="91"/>
      <c r="F36" s="91"/>
      <c r="G36" s="91"/>
      <c r="H36" s="91"/>
      <c r="I36" s="91"/>
      <c r="J36" s="91"/>
      <c r="K36" s="91"/>
      <c r="L36" s="74"/>
    </row>
    <row r="37" spans="1:12" ht="29.25" customHeight="1" thickBot="1">
      <c r="A37" s="91"/>
      <c r="B37" s="91"/>
      <c r="C37" s="120"/>
      <c r="D37" s="77" t="s">
        <v>28</v>
      </c>
      <c r="E37" s="101">
        <f>+E13</f>
        <v>2015</v>
      </c>
      <c r="F37" s="101">
        <f>+F13</f>
        <v>2020</v>
      </c>
      <c r="G37" s="101">
        <f>+G13</f>
        <v>2025</v>
      </c>
      <c r="H37" s="101">
        <f>+H13</f>
        <v>2030</v>
      </c>
      <c r="I37" s="101">
        <f>+I13</f>
        <v>2035</v>
      </c>
      <c r="J37" s="74"/>
      <c r="K37" s="74"/>
      <c r="L37" s="112"/>
    </row>
    <row r="38" spans="1:12" ht="59.25" customHeight="1">
      <c r="A38" s="76">
        <f>+ROW()</f>
        <v>38</v>
      </c>
      <c r="B38" s="263" t="s">
        <v>101</v>
      </c>
      <c r="C38" s="264"/>
      <c r="D38" s="265"/>
      <c r="E38" s="165">
        <f>+IF(E$30="NO",E29,"")</f>
      </c>
      <c r="F38" s="165">
        <f>+IF(F$30="NO",F29,"")</f>
      </c>
      <c r="G38" s="165">
        <f>+IF(G$30="NO",G29,"")</f>
      </c>
      <c r="H38" s="165">
        <f>+IF(H$30="NO",H29,"")</f>
      </c>
      <c r="I38" s="165">
        <f>+IF(I$30="NO",I29,"")</f>
      </c>
      <c r="J38" s="78" t="s">
        <v>45</v>
      </c>
      <c r="K38" s="79"/>
      <c r="L38" s="112"/>
    </row>
    <row r="39" spans="1:12" ht="60.75" customHeight="1">
      <c r="A39" s="76"/>
      <c r="B39" s="263" t="s">
        <v>186</v>
      </c>
      <c r="C39" s="264"/>
      <c r="D39" s="265"/>
      <c r="E39" s="165">
        <f>+IF(E$30="NO",E29,"")</f>
      </c>
      <c r="F39" s="165">
        <f>+IF(F$30="NO",F29,"")</f>
      </c>
      <c r="G39" s="165">
        <f>+IF(G$30="NO",G29,"")</f>
      </c>
      <c r="H39" s="165">
        <f>+IF(H$30="NO",H29,"")</f>
      </c>
      <c r="I39" s="165">
        <f>+IF(I$30="NO",I29,"")</f>
      </c>
      <c r="J39" s="266" t="s">
        <v>43</v>
      </c>
      <c r="K39" s="267"/>
      <c r="L39" s="112"/>
    </row>
    <row r="40" spans="1:12" ht="31.5" customHeight="1">
      <c r="A40" s="76">
        <f>+ROW()</f>
        <v>40</v>
      </c>
      <c r="B40" s="248" t="s">
        <v>166</v>
      </c>
      <c r="C40" s="249"/>
      <c r="D40" s="249"/>
      <c r="E40" s="249"/>
      <c r="F40" s="249"/>
      <c r="G40" s="249"/>
      <c r="H40" s="249"/>
      <c r="I40" s="250"/>
      <c r="J40" s="117"/>
      <c r="K40" s="118"/>
      <c r="L40" s="112"/>
    </row>
    <row r="41" spans="1:12" ht="23.25" customHeight="1">
      <c r="A41" s="76"/>
      <c r="B41" s="119"/>
      <c r="E41" s="121"/>
      <c r="F41" s="121"/>
      <c r="G41" s="121"/>
      <c r="H41" s="121"/>
      <c r="I41" s="92"/>
      <c r="J41" s="92"/>
      <c r="K41" s="92"/>
      <c r="L41" s="112"/>
    </row>
    <row r="42" spans="1:12" ht="16.5" customHeight="1">
      <c r="A42" s="76"/>
      <c r="F42" s="121"/>
      <c r="G42" s="123"/>
      <c r="H42" s="123"/>
      <c r="I42" s="124"/>
      <c r="J42" s="124"/>
      <c r="K42" s="124"/>
      <c r="L42" s="125"/>
    </row>
    <row r="43" spans="1:12" ht="16.5" customHeight="1">
      <c r="A43" s="76"/>
      <c r="F43" s="121"/>
      <c r="G43" s="123"/>
      <c r="H43" s="123"/>
      <c r="I43" s="124"/>
      <c r="J43" s="124"/>
      <c r="K43" s="124"/>
      <c r="L43" s="125"/>
    </row>
    <row r="44" spans="1:12" ht="16.5" customHeight="1">
      <c r="A44" s="76"/>
      <c r="F44" s="121"/>
      <c r="G44" s="123"/>
      <c r="H44" s="123"/>
      <c r="I44" s="124"/>
      <c r="J44" s="124"/>
      <c r="K44" s="124"/>
      <c r="L44" s="125"/>
    </row>
    <row r="45" spans="1:12" ht="16.5" customHeight="1">
      <c r="A45" s="76"/>
      <c r="F45" s="121"/>
      <c r="G45" s="123"/>
      <c r="H45" s="123"/>
      <c r="I45" s="124"/>
      <c r="J45" s="124"/>
      <c r="K45" s="124"/>
      <c r="L45" s="125"/>
    </row>
    <row r="46" spans="1:12" ht="16.5" customHeight="1">
      <c r="A46" s="76"/>
      <c r="F46" s="121"/>
      <c r="G46" s="123"/>
      <c r="H46" s="123"/>
      <c r="I46" s="124"/>
      <c r="J46" s="124"/>
      <c r="K46" s="124"/>
      <c r="L46" s="125"/>
    </row>
    <row r="47" spans="1:12" ht="16.5" customHeight="1">
      <c r="A47" s="76"/>
      <c r="F47" s="121"/>
      <c r="G47" s="123"/>
      <c r="H47" s="123"/>
      <c r="I47" s="124"/>
      <c r="J47" s="124"/>
      <c r="K47" s="124"/>
      <c r="L47" s="125"/>
    </row>
    <row r="48" spans="1:12" ht="15.75" customHeight="1">
      <c r="A48" s="76"/>
      <c r="F48" s="91"/>
      <c r="G48" s="91"/>
      <c r="H48" s="123"/>
      <c r="I48" s="124"/>
      <c r="J48" s="124"/>
      <c r="K48" s="124"/>
      <c r="L48" s="125"/>
    </row>
  </sheetData>
  <sheetProtection/>
  <mergeCells count="5">
    <mergeCell ref="J39:K39"/>
    <mergeCell ref="B39:D39"/>
    <mergeCell ref="D6:I6"/>
    <mergeCell ref="B27:C27"/>
    <mergeCell ref="B38:D38"/>
  </mergeCells>
  <conditionalFormatting sqref="E30:I30 C3:D5">
    <cfRule type="cellIs" priority="1" dxfId="0" operator="equal" stopIfTrue="1">
      <formula>"NO"</formula>
    </cfRule>
    <cfRule type="cellIs" priority="2" dxfId="1" operator="equal" stopIfTrue="1">
      <formula>"YES"</formula>
    </cfRule>
  </conditionalFormatting>
  <conditionalFormatting sqref="E27:I27">
    <cfRule type="cellIs" priority="3" dxfId="0" operator="lessThan" stopIfTrue="1">
      <formula>0</formula>
    </cfRule>
  </conditionalFormatting>
  <dataValidations count="2">
    <dataValidation type="list" allowBlank="1" showInputMessage="1" showErrorMessage="1" sqref="D6">
      <formula1>jurisdiction</formula1>
    </dataValidation>
    <dataValidation allowBlank="1" showInputMessage="1" showErrorMessage="1" prompt="Data must not exceed Buildout/ Occupancy year shown in Row 4" sqref="E26:I26"/>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L49"/>
  <sheetViews>
    <sheetView zoomScale="50" zoomScaleNormal="50" zoomScaleSheetLayoutView="50" zoomScalePageLayoutView="0" workbookViewId="0" topLeftCell="A16">
      <selection activeCell="J21" sqref="J21"/>
    </sheetView>
  </sheetViews>
  <sheetFormatPr defaultColWidth="9.140625" defaultRowHeight="12.75"/>
  <cols>
    <col min="1" max="1" width="3.7109375" style="75" customWidth="1"/>
    <col min="2" max="2" width="41.7109375" style="75" customWidth="1"/>
    <col min="3" max="9" width="12.00390625" style="75" customWidth="1"/>
    <col min="10" max="10" width="24.7109375" style="75" customWidth="1"/>
    <col min="11" max="11" width="29.421875" style="75" customWidth="1"/>
    <col min="12" max="12" width="6.8515625" style="75" customWidth="1"/>
    <col min="13" max="16384" width="9.140625" style="75" customWidth="1"/>
  </cols>
  <sheetData>
    <row r="1" spans="1:12" ht="48.75" customHeight="1">
      <c r="A1" s="68" t="s">
        <v>6</v>
      </c>
      <c r="B1" s="69" t="s">
        <v>171</v>
      </c>
      <c r="C1" s="70"/>
      <c r="D1" s="70"/>
      <c r="E1" s="71"/>
      <c r="F1" s="71"/>
      <c r="G1" s="71"/>
      <c r="H1" s="71"/>
      <c r="I1" s="71"/>
      <c r="J1" s="72"/>
      <c r="K1" s="73"/>
      <c r="L1" s="74"/>
    </row>
    <row r="2" spans="1:12" ht="18.75" customHeight="1">
      <c r="A2" s="68"/>
      <c r="B2" s="122" t="s">
        <v>31</v>
      </c>
      <c r="C2" s="126"/>
      <c r="D2" s="120" t="s">
        <v>128</v>
      </c>
      <c r="E2" s="121"/>
      <c r="F2" s="71"/>
      <c r="G2" s="71"/>
      <c r="H2" s="71"/>
      <c r="I2" s="71"/>
      <c r="J2" s="72"/>
      <c r="K2" s="73"/>
      <c r="L2" s="74"/>
    </row>
    <row r="3" spans="1:12" s="148" customFormat="1" ht="18.75" customHeight="1">
      <c r="A3" s="147"/>
      <c r="B3" s="122"/>
      <c r="C3" s="151"/>
      <c r="D3" s="151"/>
      <c r="E3" s="120"/>
      <c r="F3" s="71"/>
      <c r="G3" s="71"/>
      <c r="H3" s="71"/>
      <c r="I3" s="71"/>
      <c r="J3" s="72"/>
      <c r="K3" s="73"/>
      <c r="L3" s="149"/>
    </row>
    <row r="4" spans="1:12" ht="18.75" customHeight="1">
      <c r="A4" s="68"/>
      <c r="B4" s="122" t="s">
        <v>40</v>
      </c>
      <c r="C4" s="158" t="s">
        <v>41</v>
      </c>
      <c r="D4" s="127" t="s">
        <v>42</v>
      </c>
      <c r="E4" s="120"/>
      <c r="F4" s="71"/>
      <c r="G4" s="71"/>
      <c r="H4" s="71"/>
      <c r="I4" s="71"/>
      <c r="J4" s="72"/>
      <c r="K4" s="73"/>
      <c r="L4" s="74"/>
    </row>
    <row r="5" spans="1:12" s="148" customFormat="1" ht="18.75" customHeight="1">
      <c r="A5" s="147"/>
      <c r="B5" s="122"/>
      <c r="C5" s="151"/>
      <c r="D5" s="152"/>
      <c r="E5" s="120"/>
      <c r="F5" s="71"/>
      <c r="G5" s="71"/>
      <c r="H5" s="71"/>
      <c r="I5" s="71"/>
      <c r="J5" s="72"/>
      <c r="K5" s="73"/>
      <c r="L5" s="149"/>
    </row>
    <row r="6" spans="1:12" ht="18.75" customHeight="1">
      <c r="A6" s="76">
        <f>+ROW()</f>
        <v>6</v>
      </c>
      <c r="B6" s="71"/>
      <c r="C6" s="77" t="s">
        <v>69</v>
      </c>
      <c r="D6" s="268" t="s">
        <v>18</v>
      </c>
      <c r="E6" s="269"/>
      <c r="F6" s="269"/>
      <c r="G6" s="269"/>
      <c r="H6" s="269"/>
      <c r="I6" s="270"/>
      <c r="J6" s="78" t="s">
        <v>77</v>
      </c>
      <c r="K6" s="79"/>
      <c r="L6" s="80"/>
    </row>
    <row r="7" spans="1:12" ht="18.75" customHeight="1">
      <c r="A7" s="76">
        <f>+ROW()</f>
        <v>7</v>
      </c>
      <c r="B7" s="71"/>
      <c r="C7" s="77" t="s">
        <v>70</v>
      </c>
      <c r="D7" s="63" t="s">
        <v>163</v>
      </c>
      <c r="E7" s="64"/>
      <c r="F7" s="64"/>
      <c r="G7" s="64"/>
      <c r="H7" s="64"/>
      <c r="I7" s="65"/>
      <c r="J7" s="78" t="s">
        <v>78</v>
      </c>
      <c r="K7" s="79"/>
      <c r="L7" s="80"/>
    </row>
    <row r="8" spans="1:12" ht="18.75" customHeight="1">
      <c r="A8" s="76">
        <f>+ROW()</f>
        <v>8</v>
      </c>
      <c r="B8" s="71"/>
      <c r="C8" s="77" t="s">
        <v>44</v>
      </c>
      <c r="D8" s="146">
        <v>2010</v>
      </c>
      <c r="E8" s="81"/>
      <c r="F8" s="81"/>
      <c r="G8" s="82"/>
      <c r="H8" s="77" t="s">
        <v>9</v>
      </c>
      <c r="I8" s="66">
        <v>2025</v>
      </c>
      <c r="J8" s="78" t="s">
        <v>78</v>
      </c>
      <c r="K8" s="79"/>
      <c r="L8" s="80"/>
    </row>
    <row r="9" spans="1:12" ht="18.75" customHeight="1">
      <c r="A9" s="76">
        <f>+ROW()</f>
        <v>9</v>
      </c>
      <c r="B9" s="83"/>
      <c r="C9" s="84"/>
      <c r="D9" s="85"/>
      <c r="E9" s="82"/>
      <c r="F9" s="82"/>
      <c r="G9" s="82"/>
      <c r="H9" s="77" t="s">
        <v>30</v>
      </c>
      <c r="I9" s="186">
        <v>400</v>
      </c>
      <c r="J9" s="78" t="s">
        <v>64</v>
      </c>
      <c r="K9" s="79"/>
      <c r="L9" s="80"/>
    </row>
    <row r="10" spans="1:12" ht="31.5" customHeight="1" thickBot="1">
      <c r="A10" s="89" t="s">
        <v>132</v>
      </c>
      <c r="B10" s="90"/>
      <c r="C10" s="91"/>
      <c r="D10" s="91"/>
      <c r="E10" s="91"/>
      <c r="F10" s="91"/>
      <c r="G10" s="91"/>
      <c r="H10" s="91"/>
      <c r="I10" s="91"/>
      <c r="J10" s="87"/>
      <c r="K10" s="88"/>
      <c r="L10" s="88"/>
    </row>
    <row r="11" spans="1:12" ht="15.75">
      <c r="A11" s="76"/>
      <c r="B11" s="92"/>
      <c r="C11" s="71"/>
      <c r="D11" s="93" t="s">
        <v>10</v>
      </c>
      <c r="E11" s="94" t="s">
        <v>34</v>
      </c>
      <c r="F11" s="95"/>
      <c r="G11" s="95"/>
      <c r="H11" s="95"/>
      <c r="I11" s="96"/>
      <c r="K11" s="88"/>
      <c r="L11" s="88"/>
    </row>
    <row r="12" spans="1:12" ht="19.5" customHeight="1" thickBot="1">
      <c r="A12" s="76"/>
      <c r="B12" s="91"/>
      <c r="C12" s="91"/>
      <c r="D12" s="97" t="s">
        <v>11</v>
      </c>
      <c r="E12" s="98" t="s">
        <v>46</v>
      </c>
      <c r="F12" s="99"/>
      <c r="G12" s="99"/>
      <c r="H12" s="99"/>
      <c r="I12" s="100"/>
      <c r="J12" s="87"/>
      <c r="K12" s="74"/>
      <c r="L12" s="74"/>
    </row>
    <row r="13" spans="1:11" ht="24" customHeight="1" thickBot="1">
      <c r="A13" s="91"/>
      <c r="B13" s="77"/>
      <c r="C13" s="162"/>
      <c r="D13" s="175">
        <f>+D8</f>
        <v>2010</v>
      </c>
      <c r="E13" s="174">
        <f>+D13+5</f>
        <v>2015</v>
      </c>
      <c r="F13" s="101">
        <f>+E13+5</f>
        <v>2020</v>
      </c>
      <c r="G13" s="101">
        <f>+F13+5</f>
        <v>2025</v>
      </c>
      <c r="H13" s="101">
        <f>+G13+5</f>
        <v>2030</v>
      </c>
      <c r="I13" s="176">
        <f>+H13+5</f>
        <v>2035</v>
      </c>
      <c r="J13" s="72"/>
      <c r="K13" s="73" t="s">
        <v>8</v>
      </c>
    </row>
    <row r="14" spans="1:12" ht="18.75" customHeight="1">
      <c r="A14" s="76">
        <f>+ROW()</f>
        <v>14</v>
      </c>
      <c r="B14" s="84" t="s">
        <v>141</v>
      </c>
      <c r="C14" s="107"/>
      <c r="D14" s="172">
        <f>VLOOKUP($D$6,DATA!$C$5:$E$25,3,FALSE)</f>
        <v>27929</v>
      </c>
      <c r="E14" s="181" t="s">
        <v>39</v>
      </c>
      <c r="F14" s="182"/>
      <c r="G14" s="182"/>
      <c r="H14" s="182"/>
      <c r="I14" s="183"/>
      <c r="J14" s="102"/>
      <c r="K14" s="79"/>
      <c r="L14" s="74"/>
    </row>
    <row r="15" spans="1:12" ht="18.75" customHeight="1">
      <c r="A15" s="76">
        <f>+ROW()</f>
        <v>15</v>
      </c>
      <c r="B15" s="84" t="s">
        <v>103</v>
      </c>
      <c r="C15" s="92"/>
      <c r="D15" s="173">
        <f>VLOOKUP($D$6,DATA!$C$5:$O$25,13,FALSE)</f>
        <v>4066</v>
      </c>
      <c r="E15" s="170">
        <f>VLOOKUP($D$6,DATA!$C$5:$T$25,14,FALSE)</f>
        <v>4684</v>
      </c>
      <c r="F15" s="156">
        <f>VLOOKUP($D$6,DATA!$C$5:$T$25,15,FALSE)</f>
        <v>5303</v>
      </c>
      <c r="G15" s="156">
        <f>VLOOKUP($D$6,DATA!$C$5:$T$25,16,FALSE)</f>
        <v>5922</v>
      </c>
      <c r="H15" s="156">
        <f>VLOOKUP($D$6,DATA!$C$5:$T$25,17,FALSE)</f>
        <v>6540</v>
      </c>
      <c r="I15" s="177">
        <f>VLOOKUP($D$6,DATA!$C$5:$T$25,18,FALSE)</f>
        <v>7159</v>
      </c>
      <c r="J15" s="102" t="s">
        <v>35</v>
      </c>
      <c r="K15" s="79"/>
      <c r="L15" s="104"/>
    </row>
    <row r="16" spans="1:12" ht="18.75" customHeight="1">
      <c r="A16" s="76">
        <f>+ROW()</f>
        <v>16</v>
      </c>
      <c r="B16" s="84" t="s">
        <v>104</v>
      </c>
      <c r="C16" s="109"/>
      <c r="D16" s="173">
        <f>VLOOKUP($D$6,DATA!$C$5:$H$25,6,FALSE)</f>
        <v>28853</v>
      </c>
      <c r="E16" s="171">
        <f>VLOOKUP($D$6,DATA!$C$5:$T$25,7,FALSE)</f>
        <v>31115</v>
      </c>
      <c r="F16" s="145">
        <f>VLOOKUP($D$6,DATA!$C$5:$T$25,8,FALSE)</f>
        <v>33760</v>
      </c>
      <c r="G16" s="145">
        <f>VLOOKUP($D$6,DATA!$C$5:$T$25,9,FALSE)</f>
        <v>36392</v>
      </c>
      <c r="H16" s="145">
        <f>VLOOKUP($D$6,DATA!$C$5:$T$25,10,FALSE)</f>
        <v>38801</v>
      </c>
      <c r="I16" s="178">
        <f>VLOOKUP($D$6,DATA!$C$5:$T$25,11,FALSE)</f>
        <v>41405</v>
      </c>
      <c r="J16" s="102" t="s">
        <v>32</v>
      </c>
      <c r="K16" s="79"/>
      <c r="L16" s="104"/>
    </row>
    <row r="17" spans="1:12" ht="18.75" customHeight="1" thickBot="1">
      <c r="A17" s="76">
        <f>+ROW()</f>
        <v>17</v>
      </c>
      <c r="B17" s="105" t="s">
        <v>140</v>
      </c>
      <c r="C17" s="109"/>
      <c r="D17" s="185">
        <f aca="true" t="shared" si="0" ref="D17:I17">+D16/D15</f>
        <v>7.096163305459911</v>
      </c>
      <c r="E17" s="184">
        <f t="shared" si="0"/>
        <v>6.642826643894107</v>
      </c>
      <c r="F17" s="179">
        <f t="shared" si="0"/>
        <v>6.366207806901754</v>
      </c>
      <c r="G17" s="179">
        <f t="shared" si="0"/>
        <v>6.145221209050996</v>
      </c>
      <c r="H17" s="179">
        <f t="shared" si="0"/>
        <v>5.932874617737003</v>
      </c>
      <c r="I17" s="180">
        <f t="shared" si="0"/>
        <v>5.783628998463472</v>
      </c>
      <c r="J17" s="102" t="s">
        <v>133</v>
      </c>
      <c r="K17" s="79"/>
      <c r="L17" s="104"/>
    </row>
    <row r="18" spans="1:11" ht="18.75" customHeight="1" thickBot="1">
      <c r="A18" s="76">
        <f>+ROW()</f>
        <v>18</v>
      </c>
      <c r="B18" s="105" t="s">
        <v>79</v>
      </c>
      <c r="C18" s="109"/>
      <c r="D18" s="241">
        <f>VLOOKUP($D$6,DATA!$C$5:$F$25,4,FALSE)</f>
        <v>3980</v>
      </c>
      <c r="E18" s="240" t="s">
        <v>139</v>
      </c>
      <c r="F18" s="106"/>
      <c r="G18" s="106"/>
      <c r="H18" s="106"/>
      <c r="I18" s="106"/>
      <c r="J18" s="102"/>
      <c r="K18" s="79"/>
    </row>
    <row r="19" spans="1:12" ht="18.75" customHeight="1">
      <c r="A19" s="76"/>
      <c r="B19" s="107"/>
      <c r="C19" s="107"/>
      <c r="D19" s="108"/>
      <c r="E19" s="108"/>
      <c r="F19" s="108"/>
      <c r="G19" s="108"/>
      <c r="H19" s="108"/>
      <c r="I19" s="108"/>
      <c r="J19" s="86"/>
      <c r="K19" s="86"/>
      <c r="L19" s="104"/>
    </row>
    <row r="20" spans="1:12" ht="32.25" customHeight="1">
      <c r="A20" s="89" t="s">
        <v>38</v>
      </c>
      <c r="B20" s="92"/>
      <c r="C20" s="92"/>
      <c r="D20" s="159">
        <v>2010</v>
      </c>
      <c r="E20" s="159">
        <v>2015</v>
      </c>
      <c r="F20" s="159">
        <v>2020</v>
      </c>
      <c r="G20" s="159">
        <v>2025</v>
      </c>
      <c r="H20" s="159">
        <v>2030</v>
      </c>
      <c r="I20" s="159">
        <v>2035</v>
      </c>
      <c r="J20" s="92"/>
      <c r="K20" s="92"/>
      <c r="L20" s="92"/>
    </row>
    <row r="21" spans="1:12" ht="18.75" customHeight="1">
      <c r="A21" s="76">
        <f>+ROW()</f>
        <v>21</v>
      </c>
      <c r="B21" s="107" t="s">
        <v>73</v>
      </c>
      <c r="C21" s="109"/>
      <c r="D21" s="164">
        <v>4000</v>
      </c>
      <c r="E21" s="164">
        <v>4000</v>
      </c>
      <c r="F21" s="164">
        <v>4000</v>
      </c>
      <c r="G21" s="164">
        <v>4000</v>
      </c>
      <c r="H21" s="164">
        <v>4000</v>
      </c>
      <c r="I21" s="164">
        <v>4000</v>
      </c>
      <c r="J21" s="102" t="s">
        <v>187</v>
      </c>
      <c r="K21" s="79"/>
      <c r="L21" s="74"/>
    </row>
    <row r="22" spans="1:12" ht="18.75" customHeight="1">
      <c r="A22" s="76">
        <f>+ROW()</f>
        <v>22</v>
      </c>
      <c r="B22" s="107" t="s">
        <v>74</v>
      </c>
      <c r="C22" s="109"/>
      <c r="D22" s="128">
        <v>50</v>
      </c>
      <c r="E22" s="128">
        <v>70</v>
      </c>
      <c r="F22" s="128">
        <v>70</v>
      </c>
      <c r="G22" s="128">
        <v>70</v>
      </c>
      <c r="H22" s="128">
        <v>70</v>
      </c>
      <c r="I22" s="128">
        <v>70</v>
      </c>
      <c r="J22" s="102" t="s">
        <v>76</v>
      </c>
      <c r="K22" s="79"/>
      <c r="L22" s="80"/>
    </row>
    <row r="23" spans="1:12" ht="18.75" customHeight="1">
      <c r="A23" s="76">
        <f>+ROW()</f>
        <v>23</v>
      </c>
      <c r="B23" s="107" t="s">
        <v>80</v>
      </c>
      <c r="C23" s="92"/>
      <c r="D23" s="153">
        <f aca="true" t="shared" si="1" ref="D23:I23">+D22+D21</f>
        <v>4050</v>
      </c>
      <c r="E23" s="153">
        <f t="shared" si="1"/>
        <v>4070</v>
      </c>
      <c r="F23" s="153">
        <f t="shared" si="1"/>
        <v>4070</v>
      </c>
      <c r="G23" s="153">
        <f t="shared" si="1"/>
        <v>4070</v>
      </c>
      <c r="H23" s="153">
        <f t="shared" si="1"/>
        <v>4070</v>
      </c>
      <c r="I23" s="153">
        <f t="shared" si="1"/>
        <v>4070</v>
      </c>
      <c r="J23" s="78" t="s">
        <v>134</v>
      </c>
      <c r="K23" s="79"/>
      <c r="L23" s="104"/>
    </row>
    <row r="24" spans="1:12" ht="18.75" customHeight="1">
      <c r="A24" s="76"/>
      <c r="B24" s="107"/>
      <c r="C24" s="109"/>
      <c r="D24" s="107"/>
      <c r="E24" s="107"/>
      <c r="F24" s="107"/>
      <c r="G24" s="107"/>
      <c r="H24" s="107"/>
      <c r="I24" s="107"/>
      <c r="J24" s="107"/>
      <c r="K24" s="107"/>
      <c r="L24" s="104"/>
    </row>
    <row r="25" spans="1:12" ht="27.75" customHeight="1">
      <c r="A25" s="89" t="s">
        <v>71</v>
      </c>
      <c r="C25" s="109"/>
      <c r="D25" s="92"/>
      <c r="E25" s="159">
        <v>2015</v>
      </c>
      <c r="F25" s="159">
        <v>2020</v>
      </c>
      <c r="G25" s="159">
        <v>2025</v>
      </c>
      <c r="H25" s="159">
        <v>2030</v>
      </c>
      <c r="I25" s="159">
        <v>2035</v>
      </c>
      <c r="J25" s="74"/>
      <c r="K25" s="74"/>
      <c r="L25" s="80"/>
    </row>
    <row r="26" spans="1:12" ht="18.75" customHeight="1">
      <c r="A26" s="76">
        <f>+ROW()</f>
        <v>26</v>
      </c>
      <c r="B26" s="107" t="s">
        <v>81</v>
      </c>
      <c r="C26" s="91"/>
      <c r="D26" s="107"/>
      <c r="E26" s="67">
        <v>125</v>
      </c>
      <c r="F26" s="67">
        <v>150</v>
      </c>
      <c r="G26" s="67">
        <v>125</v>
      </c>
      <c r="H26" s="67">
        <v>0</v>
      </c>
      <c r="I26" s="67">
        <v>0</v>
      </c>
      <c r="J26" s="102" t="s">
        <v>37</v>
      </c>
      <c r="K26" s="79"/>
      <c r="L26" s="104"/>
    </row>
    <row r="27" spans="1:12" ht="18.75" customHeight="1">
      <c r="A27" s="76">
        <f>+ROW()</f>
        <v>27</v>
      </c>
      <c r="B27" s="271" t="s">
        <v>75</v>
      </c>
      <c r="C27" s="271"/>
      <c r="D27" s="107"/>
      <c r="E27" s="154">
        <f>+E26+E23</f>
        <v>4195</v>
      </c>
      <c r="F27" s="154">
        <f>+F26+F23</f>
        <v>4220</v>
      </c>
      <c r="G27" s="154">
        <f>+G26+G23</f>
        <v>4195</v>
      </c>
      <c r="H27" s="154">
        <f>+H26+H23</f>
        <v>4070</v>
      </c>
      <c r="I27" s="154">
        <f>+I26+I23</f>
        <v>4070</v>
      </c>
      <c r="J27" s="78" t="s">
        <v>135</v>
      </c>
      <c r="K27" s="79"/>
      <c r="L27" s="74"/>
    </row>
    <row r="28" spans="1:12" ht="32.25" customHeight="1">
      <c r="A28" s="89" t="s">
        <v>72</v>
      </c>
      <c r="C28" s="91"/>
      <c r="D28" s="92"/>
      <c r="E28" s="155"/>
      <c r="F28" s="150"/>
      <c r="G28" s="150"/>
      <c r="H28" s="150"/>
      <c r="I28" s="150"/>
      <c r="J28" s="92"/>
      <c r="K28" s="92"/>
      <c r="L28" s="104"/>
    </row>
    <row r="29" spans="1:11" ht="18.75" customHeight="1">
      <c r="A29" s="76">
        <f>+ROW()</f>
        <v>29</v>
      </c>
      <c r="B29" s="107" t="s">
        <v>105</v>
      </c>
      <c r="C29" s="91"/>
      <c r="D29" s="91"/>
      <c r="E29" s="154">
        <f>+E27-E15</f>
        <v>-489</v>
      </c>
      <c r="F29" s="154">
        <f>+F27-F15</f>
        <v>-1083</v>
      </c>
      <c r="G29" s="154">
        <f>+G27-G15</f>
        <v>-1727</v>
      </c>
      <c r="H29" s="154">
        <f>+H27-H15</f>
        <v>-2470</v>
      </c>
      <c r="I29" s="154">
        <f>+I27-I15</f>
        <v>-3089</v>
      </c>
      <c r="J29" s="78" t="s">
        <v>136</v>
      </c>
      <c r="K29" s="79"/>
    </row>
    <row r="30" spans="1:12" ht="35.25" customHeight="1">
      <c r="A30" s="76">
        <f>+ROW()</f>
        <v>30</v>
      </c>
      <c r="B30" s="107" t="s">
        <v>36</v>
      </c>
      <c r="C30" s="107"/>
      <c r="D30" s="91"/>
      <c r="E30" s="157" t="str">
        <f>IF(E29&gt;0,"NO","YES")</f>
        <v>YES</v>
      </c>
      <c r="F30" s="157" t="str">
        <f>IF(F29&gt;0,"NO","YES")</f>
        <v>YES</v>
      </c>
      <c r="G30" s="157" t="str">
        <f>IF(G29&gt;0,"NO","YES")</f>
        <v>YES</v>
      </c>
      <c r="H30" s="157" t="str">
        <f>IF(H29&gt;0,"NO","YES")</f>
        <v>YES</v>
      </c>
      <c r="I30" s="157" t="str">
        <f>IF(I29&gt;0,"NO","YES")</f>
        <v>YES</v>
      </c>
      <c r="J30" s="78" t="s">
        <v>138</v>
      </c>
      <c r="K30" s="79"/>
      <c r="L30" s="104"/>
    </row>
    <row r="31" spans="1:12" ht="5.25" customHeight="1" hidden="1">
      <c r="A31" s="91"/>
      <c r="B31" s="91"/>
      <c r="C31" s="91"/>
      <c r="D31" s="91"/>
      <c r="E31" s="91"/>
      <c r="F31" s="91"/>
      <c r="G31" s="91"/>
      <c r="H31" s="91"/>
      <c r="I31" s="91"/>
      <c r="J31" s="91"/>
      <c r="K31" s="91"/>
      <c r="L31" s="104"/>
    </row>
    <row r="32" spans="1:11" ht="5.25" customHeight="1" hidden="1">
      <c r="A32" s="91"/>
      <c r="B32" s="91"/>
      <c r="C32" s="77"/>
      <c r="D32" s="91"/>
      <c r="E32" s="91"/>
      <c r="F32" s="91"/>
      <c r="G32" s="91"/>
      <c r="H32" s="91"/>
      <c r="I32" s="91"/>
      <c r="J32" s="91"/>
      <c r="K32" s="91"/>
    </row>
    <row r="33" spans="1:12" ht="5.25" customHeight="1" hidden="1">
      <c r="A33" s="91"/>
      <c r="B33" s="91"/>
      <c r="C33" s="103"/>
      <c r="D33" s="91"/>
      <c r="E33" s="91"/>
      <c r="F33" s="91"/>
      <c r="G33" s="91"/>
      <c r="H33" s="91"/>
      <c r="I33" s="91"/>
      <c r="J33" s="91"/>
      <c r="K33" s="91"/>
      <c r="L33" s="104"/>
    </row>
    <row r="34" spans="1:12" ht="5.25" customHeight="1" hidden="1">
      <c r="A34" s="91"/>
      <c r="B34" s="91"/>
      <c r="C34" s="107"/>
      <c r="D34" s="91"/>
      <c r="E34" s="91"/>
      <c r="F34" s="91"/>
      <c r="G34" s="91"/>
      <c r="H34" s="91"/>
      <c r="I34" s="91"/>
      <c r="J34" s="91"/>
      <c r="K34" s="91"/>
      <c r="L34" s="104"/>
    </row>
    <row r="35" spans="1:12" ht="2.25" customHeight="1" hidden="1">
      <c r="A35" s="76"/>
      <c r="B35" s="110"/>
      <c r="C35" s="114"/>
      <c r="D35" s="91"/>
      <c r="E35" s="91"/>
      <c r="F35" s="91"/>
      <c r="G35" s="91"/>
      <c r="H35" s="91"/>
      <c r="I35" s="91"/>
      <c r="J35" s="91"/>
      <c r="K35" s="111"/>
      <c r="L35" s="104"/>
    </row>
    <row r="36" spans="1:12" ht="36" customHeight="1" thickBot="1">
      <c r="A36" s="89" t="s">
        <v>102</v>
      </c>
      <c r="B36" s="91"/>
      <c r="C36" s="92"/>
      <c r="D36" s="91"/>
      <c r="E36" s="91"/>
      <c r="F36" s="91"/>
      <c r="G36" s="91"/>
      <c r="H36" s="91"/>
      <c r="I36" s="91"/>
      <c r="J36" s="91"/>
      <c r="K36" s="91"/>
      <c r="L36" s="74"/>
    </row>
    <row r="37" spans="1:12" ht="29.25" customHeight="1" thickBot="1">
      <c r="A37" s="91"/>
      <c r="B37" s="91"/>
      <c r="C37" s="120"/>
      <c r="D37" s="77" t="s">
        <v>28</v>
      </c>
      <c r="E37" s="101">
        <f>+E13</f>
        <v>2015</v>
      </c>
      <c r="F37" s="101">
        <f>+F13</f>
        <v>2020</v>
      </c>
      <c r="G37" s="101">
        <f>+G13</f>
        <v>2025</v>
      </c>
      <c r="H37" s="101">
        <f>+H13</f>
        <v>2030</v>
      </c>
      <c r="I37" s="101">
        <f>+I13</f>
        <v>2035</v>
      </c>
      <c r="J37" s="74"/>
      <c r="K37" s="74"/>
      <c r="L37" s="112"/>
    </row>
    <row r="38" spans="1:12" ht="59.25" customHeight="1">
      <c r="A38" s="76">
        <f>+ROW()</f>
        <v>38</v>
      </c>
      <c r="B38" s="263" t="s">
        <v>101</v>
      </c>
      <c r="C38" s="264"/>
      <c r="D38" s="265"/>
      <c r="E38" s="165">
        <f>+IF(E$30="NO",E29,"")</f>
      </c>
      <c r="F38" s="165">
        <f>+IF(F$30="NO",F29,"")</f>
      </c>
      <c r="G38" s="165">
        <f>+IF(G$30="NO",G29,"")</f>
      </c>
      <c r="H38" s="165">
        <f>+IF(H$30="NO",H29,"")</f>
      </c>
      <c r="I38" s="165">
        <f>+IF(I$30="NO",I29,"")</f>
      </c>
      <c r="J38" s="78" t="s">
        <v>45</v>
      </c>
      <c r="K38" s="79"/>
      <c r="L38" s="112"/>
    </row>
    <row r="39" spans="1:12" ht="60.75" customHeight="1">
      <c r="A39" s="76"/>
      <c r="B39" s="263" t="s">
        <v>184</v>
      </c>
      <c r="C39" s="264"/>
      <c r="D39" s="265"/>
      <c r="E39" s="165">
        <f>+IF(E$30="NO",E29,"")</f>
      </c>
      <c r="F39" s="165">
        <f>+IF(F$30="NO",F29,"")</f>
      </c>
      <c r="G39" s="165">
        <f>+IF(G$30="NO",G29,"")</f>
      </c>
      <c r="H39" s="165">
        <f>+IF(H$30="NO",H29,"")</f>
      </c>
      <c r="I39" s="165">
        <f>+IF(I$30="NO",I29,"")</f>
      </c>
      <c r="J39" s="274" t="s">
        <v>43</v>
      </c>
      <c r="K39" s="275"/>
      <c r="L39" s="112"/>
    </row>
    <row r="40" spans="1:12" ht="25.5" customHeight="1">
      <c r="A40" s="76">
        <f>+ROW()</f>
        <v>40</v>
      </c>
      <c r="B40" s="113" t="s">
        <v>166</v>
      </c>
      <c r="C40" s="163"/>
      <c r="D40" s="114"/>
      <c r="E40" s="115"/>
      <c r="F40" s="116"/>
      <c r="G40" s="116"/>
      <c r="H40" s="116"/>
      <c r="I40" s="116"/>
      <c r="J40" s="117"/>
      <c r="K40" s="118"/>
      <c r="L40" s="112"/>
    </row>
    <row r="41" spans="1:12" ht="11.25" customHeight="1">
      <c r="A41" s="76"/>
      <c r="B41" s="92"/>
      <c r="D41" s="92"/>
      <c r="E41" s="92"/>
      <c r="F41" s="92"/>
      <c r="G41" s="92"/>
      <c r="H41" s="92"/>
      <c r="I41" s="92"/>
      <c r="J41" s="92"/>
      <c r="K41" s="92"/>
      <c r="L41" s="112"/>
    </row>
    <row r="42" spans="1:12" ht="23.25" customHeight="1">
      <c r="A42" s="76"/>
      <c r="B42" s="119"/>
      <c r="E42" s="121"/>
      <c r="F42" s="121"/>
      <c r="G42" s="121"/>
      <c r="H42" s="121"/>
      <c r="I42" s="92"/>
      <c r="J42" s="92"/>
      <c r="K42" s="92"/>
      <c r="L42" s="112"/>
    </row>
    <row r="43" spans="1:12" ht="16.5" customHeight="1">
      <c r="A43" s="76"/>
      <c r="F43" s="121"/>
      <c r="G43" s="123"/>
      <c r="H43" s="123"/>
      <c r="I43" s="124"/>
      <c r="J43" s="124"/>
      <c r="K43" s="124"/>
      <c r="L43" s="125"/>
    </row>
    <row r="44" spans="1:12" ht="16.5" customHeight="1">
      <c r="A44" s="76"/>
      <c r="F44" s="121"/>
      <c r="G44" s="123"/>
      <c r="H44" s="123"/>
      <c r="I44" s="124"/>
      <c r="J44" s="124"/>
      <c r="K44" s="124"/>
      <c r="L44" s="125"/>
    </row>
    <row r="45" spans="1:12" ht="16.5" customHeight="1">
      <c r="A45" s="76"/>
      <c r="F45" s="121"/>
      <c r="G45" s="123"/>
      <c r="H45" s="123"/>
      <c r="I45" s="124"/>
      <c r="J45" s="124"/>
      <c r="K45" s="124"/>
      <c r="L45" s="125"/>
    </row>
    <row r="46" spans="1:12" ht="16.5" customHeight="1">
      <c r="A46" s="76"/>
      <c r="F46" s="121"/>
      <c r="G46" s="123"/>
      <c r="H46" s="123"/>
      <c r="I46" s="124"/>
      <c r="J46" s="124"/>
      <c r="K46" s="124"/>
      <c r="L46" s="125"/>
    </row>
    <row r="47" spans="1:12" ht="16.5" customHeight="1">
      <c r="A47" s="76"/>
      <c r="F47" s="121"/>
      <c r="G47" s="123"/>
      <c r="H47" s="123"/>
      <c r="I47" s="124"/>
      <c r="J47" s="124"/>
      <c r="K47" s="124"/>
      <c r="L47" s="125"/>
    </row>
    <row r="48" spans="1:12" ht="16.5" customHeight="1">
      <c r="A48" s="76"/>
      <c r="F48" s="121"/>
      <c r="G48" s="123"/>
      <c r="H48" s="123"/>
      <c r="I48" s="124"/>
      <c r="J48" s="124"/>
      <c r="K48" s="124"/>
      <c r="L48" s="125"/>
    </row>
    <row r="49" spans="1:12" ht="15.75" customHeight="1">
      <c r="A49" s="76"/>
      <c r="F49" s="91"/>
      <c r="G49" s="91"/>
      <c r="H49" s="123"/>
      <c r="I49" s="124"/>
      <c r="J49" s="124"/>
      <c r="K49" s="124"/>
      <c r="L49" s="125"/>
    </row>
  </sheetData>
  <sheetProtection/>
  <mergeCells count="5">
    <mergeCell ref="B39:D39"/>
    <mergeCell ref="J39:K39"/>
    <mergeCell ref="D6:I6"/>
    <mergeCell ref="B27:C27"/>
    <mergeCell ref="B38:D38"/>
  </mergeCells>
  <conditionalFormatting sqref="E30:I30 C3:D5">
    <cfRule type="cellIs" priority="1" dxfId="0" operator="equal" stopIfTrue="1">
      <formula>"NO"</formula>
    </cfRule>
    <cfRule type="cellIs" priority="2" dxfId="1" operator="equal" stopIfTrue="1">
      <formula>"YES"</formula>
    </cfRule>
  </conditionalFormatting>
  <conditionalFormatting sqref="E27:I27">
    <cfRule type="cellIs" priority="3" dxfId="0" operator="lessThan" stopIfTrue="1">
      <formula>0</formula>
    </cfRule>
  </conditionalFormatting>
  <dataValidations count="2">
    <dataValidation type="list" allowBlank="1" showInputMessage="1" showErrorMessage="1" sqref="D6">
      <formula1>jurisdiction</formula1>
    </dataValidation>
    <dataValidation allowBlank="1" showInputMessage="1" showErrorMessage="1" prompt="Data must not exceed Buildout/ Occupancy year shown in Row 4" sqref="E26:I26"/>
  </dataValidations>
  <printOptions/>
  <pageMargins left="0.75" right="0.75" top="1" bottom="1" header="0.5" footer="0.5"/>
  <pageSetup horizontalDpi="600" verticalDpi="600" orientation="portrait" scale="47" r:id="rId3"/>
  <legacyDrawing r:id="rId2"/>
</worksheet>
</file>

<file path=xl/worksheets/sheet8.xml><?xml version="1.0" encoding="utf-8"?>
<worksheet xmlns="http://schemas.openxmlformats.org/spreadsheetml/2006/main" xmlns:r="http://schemas.openxmlformats.org/officeDocument/2006/relationships">
  <dimension ref="A1:L48"/>
  <sheetViews>
    <sheetView zoomScale="50" zoomScaleNormal="50" zoomScalePageLayoutView="0" workbookViewId="0" topLeftCell="A16">
      <selection activeCell="J21" sqref="J21"/>
    </sheetView>
  </sheetViews>
  <sheetFormatPr defaultColWidth="9.140625" defaultRowHeight="12.75"/>
  <cols>
    <col min="1" max="1" width="3.7109375" style="75" customWidth="1"/>
    <col min="2" max="2" width="41.7109375" style="75" customWidth="1"/>
    <col min="3" max="9" width="12.00390625" style="75" customWidth="1"/>
    <col min="10" max="10" width="24.7109375" style="75" customWidth="1"/>
    <col min="11" max="11" width="29.421875" style="75" customWidth="1"/>
    <col min="12" max="12" width="6.8515625" style="75" customWidth="1"/>
    <col min="13" max="16384" width="9.140625" style="75" customWidth="1"/>
  </cols>
  <sheetData>
    <row r="1" spans="1:12" ht="48.75" customHeight="1">
      <c r="A1" s="68" t="s">
        <v>6</v>
      </c>
      <c r="B1" s="69" t="s">
        <v>171</v>
      </c>
      <c r="C1" s="70"/>
      <c r="D1" s="70"/>
      <c r="E1" s="71"/>
      <c r="F1" s="71"/>
      <c r="G1" s="71"/>
      <c r="H1" s="71"/>
      <c r="I1" s="71"/>
      <c r="J1" s="72"/>
      <c r="K1" s="73"/>
      <c r="L1" s="74"/>
    </row>
    <row r="2" spans="1:12" ht="18.75" customHeight="1">
      <c r="A2" s="68"/>
      <c r="B2" s="122" t="s">
        <v>31</v>
      </c>
      <c r="C2" s="126"/>
      <c r="D2" s="120" t="s">
        <v>128</v>
      </c>
      <c r="E2" s="121"/>
      <c r="F2" s="71"/>
      <c r="G2" s="71"/>
      <c r="H2" s="71"/>
      <c r="I2" s="71"/>
      <c r="J2" s="72"/>
      <c r="K2" s="73"/>
      <c r="L2" s="74"/>
    </row>
    <row r="3" spans="1:12" s="148" customFormat="1" ht="18.75" customHeight="1">
      <c r="A3" s="147"/>
      <c r="B3" s="122"/>
      <c r="C3" s="151"/>
      <c r="D3" s="151"/>
      <c r="E3" s="120"/>
      <c r="F3" s="71"/>
      <c r="G3" s="71"/>
      <c r="H3" s="71"/>
      <c r="I3" s="71"/>
      <c r="J3" s="72"/>
      <c r="K3" s="73"/>
      <c r="L3" s="149"/>
    </row>
    <row r="4" spans="1:12" ht="18.75" customHeight="1">
      <c r="A4" s="68"/>
      <c r="B4" s="122" t="s">
        <v>40</v>
      </c>
      <c r="C4" s="158" t="s">
        <v>41</v>
      </c>
      <c r="D4" s="127" t="s">
        <v>42</v>
      </c>
      <c r="E4" s="120"/>
      <c r="F4" s="71"/>
      <c r="G4" s="71"/>
      <c r="H4" s="71"/>
      <c r="I4" s="71"/>
      <c r="J4" s="72"/>
      <c r="K4" s="73"/>
      <c r="L4" s="74"/>
    </row>
    <row r="5" spans="1:12" s="148" customFormat="1" ht="18.75" customHeight="1">
      <c r="A5" s="147"/>
      <c r="B5" s="122"/>
      <c r="C5" s="151"/>
      <c r="D5" s="152"/>
      <c r="E5" s="120"/>
      <c r="F5" s="71"/>
      <c r="G5" s="71"/>
      <c r="H5" s="71"/>
      <c r="I5" s="71"/>
      <c r="J5" s="72"/>
      <c r="K5" s="73"/>
      <c r="L5" s="149"/>
    </row>
    <row r="6" spans="1:12" ht="18.75" customHeight="1">
      <c r="A6" s="76">
        <f>+ROW()</f>
        <v>6</v>
      </c>
      <c r="B6" s="71"/>
      <c r="C6" s="77" t="s">
        <v>69</v>
      </c>
      <c r="D6" s="268" t="s">
        <v>18</v>
      </c>
      <c r="E6" s="269"/>
      <c r="F6" s="269"/>
      <c r="G6" s="269"/>
      <c r="H6" s="269"/>
      <c r="I6" s="270"/>
      <c r="J6" s="78" t="s">
        <v>77</v>
      </c>
      <c r="K6" s="79"/>
      <c r="L6" s="80"/>
    </row>
    <row r="7" spans="1:12" ht="18.75" customHeight="1">
      <c r="A7" s="76">
        <f>+ROW()</f>
        <v>7</v>
      </c>
      <c r="B7" s="71"/>
      <c r="C7" s="77" t="s">
        <v>70</v>
      </c>
      <c r="D7" s="63" t="s">
        <v>164</v>
      </c>
      <c r="E7" s="64"/>
      <c r="F7" s="64"/>
      <c r="G7" s="64"/>
      <c r="H7" s="64"/>
      <c r="I7" s="65"/>
      <c r="J7" s="78" t="s">
        <v>78</v>
      </c>
      <c r="K7" s="79"/>
      <c r="L7" s="80"/>
    </row>
    <row r="8" spans="1:12" ht="18.75" customHeight="1">
      <c r="A8" s="76">
        <f>+ROW()</f>
        <v>8</v>
      </c>
      <c r="B8" s="71"/>
      <c r="C8" s="77" t="s">
        <v>44</v>
      </c>
      <c r="D8" s="146">
        <v>2010</v>
      </c>
      <c r="E8" s="81"/>
      <c r="F8" s="81"/>
      <c r="G8" s="82"/>
      <c r="H8" s="77" t="s">
        <v>9</v>
      </c>
      <c r="I8" s="66">
        <v>2025</v>
      </c>
      <c r="J8" s="78" t="s">
        <v>78</v>
      </c>
      <c r="K8" s="79"/>
      <c r="L8" s="80"/>
    </row>
    <row r="9" spans="1:12" ht="18.75" customHeight="1">
      <c r="A9" s="76">
        <f>+ROW()</f>
        <v>9</v>
      </c>
      <c r="B9" s="83"/>
      <c r="C9" s="84"/>
      <c r="D9" s="85"/>
      <c r="E9" s="82"/>
      <c r="F9" s="82"/>
      <c r="G9" s="82"/>
      <c r="H9" s="77" t="s">
        <v>30</v>
      </c>
      <c r="I9" s="186">
        <v>340</v>
      </c>
      <c r="J9" s="78" t="s">
        <v>64</v>
      </c>
      <c r="K9" s="79"/>
      <c r="L9" s="80"/>
    </row>
    <row r="10" spans="1:12" ht="31.5" customHeight="1" thickBot="1">
      <c r="A10" s="89" t="s">
        <v>132</v>
      </c>
      <c r="B10" s="90"/>
      <c r="C10" s="91"/>
      <c r="D10" s="91"/>
      <c r="E10" s="91"/>
      <c r="F10" s="91"/>
      <c r="G10" s="91"/>
      <c r="H10" s="91"/>
      <c r="I10" s="91"/>
      <c r="J10" s="87"/>
      <c r="K10" s="88"/>
      <c r="L10" s="88"/>
    </row>
    <row r="11" spans="1:12" ht="15.75">
      <c r="A11" s="76"/>
      <c r="B11" s="92"/>
      <c r="C11" s="71"/>
      <c r="D11" s="93" t="s">
        <v>10</v>
      </c>
      <c r="E11" s="94" t="s">
        <v>34</v>
      </c>
      <c r="F11" s="95"/>
      <c r="G11" s="95"/>
      <c r="H11" s="95"/>
      <c r="I11" s="96"/>
      <c r="K11" s="88"/>
      <c r="L11" s="88"/>
    </row>
    <row r="12" spans="1:12" ht="19.5" customHeight="1" thickBot="1">
      <c r="A12" s="76"/>
      <c r="B12" s="91"/>
      <c r="C12" s="91"/>
      <c r="D12" s="97" t="s">
        <v>11</v>
      </c>
      <c r="E12" s="98" t="s">
        <v>46</v>
      </c>
      <c r="F12" s="99"/>
      <c r="G12" s="99"/>
      <c r="H12" s="99"/>
      <c r="I12" s="100"/>
      <c r="J12" s="87"/>
      <c r="K12" s="74"/>
      <c r="L12" s="74"/>
    </row>
    <row r="13" spans="1:11" ht="24" customHeight="1" thickBot="1">
      <c r="A13" s="91"/>
      <c r="B13" s="77"/>
      <c r="C13" s="162"/>
      <c r="D13" s="175">
        <f>+D8</f>
        <v>2010</v>
      </c>
      <c r="E13" s="174">
        <f>+D13+5</f>
        <v>2015</v>
      </c>
      <c r="F13" s="101">
        <f>+E13+5</f>
        <v>2020</v>
      </c>
      <c r="G13" s="101">
        <f>+F13+5</f>
        <v>2025</v>
      </c>
      <c r="H13" s="101">
        <f>+G13+5</f>
        <v>2030</v>
      </c>
      <c r="I13" s="176">
        <f>+H13+5</f>
        <v>2035</v>
      </c>
      <c r="J13" s="72"/>
      <c r="K13" s="73" t="s">
        <v>8</v>
      </c>
    </row>
    <row r="14" spans="1:12" ht="18.75" customHeight="1">
      <c r="A14" s="76">
        <f>+ROW()</f>
        <v>14</v>
      </c>
      <c r="B14" s="84" t="s">
        <v>141</v>
      </c>
      <c r="C14" s="107"/>
      <c r="D14" s="172">
        <f>VLOOKUP($D$6,DATA!$C$5:$E$25,3,FALSE)</f>
        <v>27929</v>
      </c>
      <c r="E14" s="181" t="s">
        <v>39</v>
      </c>
      <c r="F14" s="182"/>
      <c r="G14" s="182"/>
      <c r="H14" s="182"/>
      <c r="I14" s="183"/>
      <c r="J14" s="102"/>
      <c r="K14" s="79"/>
      <c r="L14" s="74"/>
    </row>
    <row r="15" spans="1:12" ht="18.75" customHeight="1">
      <c r="A15" s="76">
        <f>+ROW()</f>
        <v>15</v>
      </c>
      <c r="B15" s="84" t="s">
        <v>103</v>
      </c>
      <c r="C15" s="92"/>
      <c r="D15" s="173">
        <f>VLOOKUP($D$6,DATA!$C$5:$O$25,13,FALSE)</f>
        <v>4066</v>
      </c>
      <c r="E15" s="170">
        <f>VLOOKUP($D$6,DATA!$C$5:$T$25,14,FALSE)</f>
        <v>4684</v>
      </c>
      <c r="F15" s="156">
        <f>VLOOKUP($D$6,DATA!$C$5:$T$25,15,FALSE)</f>
        <v>5303</v>
      </c>
      <c r="G15" s="156">
        <f>VLOOKUP($D$6,DATA!$C$5:$T$25,16,FALSE)</f>
        <v>5922</v>
      </c>
      <c r="H15" s="156">
        <f>VLOOKUP($D$6,DATA!$C$5:$T$25,17,FALSE)</f>
        <v>6540</v>
      </c>
      <c r="I15" s="177">
        <f>VLOOKUP($D$6,DATA!$C$5:$T$25,18,FALSE)</f>
        <v>7159</v>
      </c>
      <c r="J15" s="102" t="s">
        <v>35</v>
      </c>
      <c r="K15" s="79"/>
      <c r="L15" s="104"/>
    </row>
    <row r="16" spans="1:12" ht="18.75" customHeight="1">
      <c r="A16" s="76">
        <f>+ROW()</f>
        <v>16</v>
      </c>
      <c r="B16" s="84" t="s">
        <v>104</v>
      </c>
      <c r="C16" s="109"/>
      <c r="D16" s="173">
        <f>VLOOKUP($D$6,DATA!$C$5:$H$25,6,FALSE)</f>
        <v>28853</v>
      </c>
      <c r="E16" s="171">
        <f>VLOOKUP($D$6,DATA!$C$5:$T$25,7,FALSE)</f>
        <v>31115</v>
      </c>
      <c r="F16" s="145">
        <f>VLOOKUP($D$6,DATA!$C$5:$T$25,8,FALSE)</f>
        <v>33760</v>
      </c>
      <c r="G16" s="145">
        <f>VLOOKUP($D$6,DATA!$C$5:$T$25,9,FALSE)</f>
        <v>36392</v>
      </c>
      <c r="H16" s="145">
        <f>VLOOKUP($D$6,DATA!$C$5:$T$25,10,FALSE)</f>
        <v>38801</v>
      </c>
      <c r="I16" s="178">
        <f>VLOOKUP($D$6,DATA!$C$5:$T$25,11,FALSE)</f>
        <v>41405</v>
      </c>
      <c r="J16" s="102" t="s">
        <v>32</v>
      </c>
      <c r="K16" s="79"/>
      <c r="L16" s="104"/>
    </row>
    <row r="17" spans="1:12" ht="18.75" customHeight="1" thickBot="1">
      <c r="A17" s="76">
        <f>+ROW()</f>
        <v>17</v>
      </c>
      <c r="B17" s="105" t="s">
        <v>140</v>
      </c>
      <c r="C17" s="109"/>
      <c r="D17" s="185">
        <f aca="true" t="shared" si="0" ref="D17:I17">+D16/D15</f>
        <v>7.096163305459911</v>
      </c>
      <c r="E17" s="184">
        <f t="shared" si="0"/>
        <v>6.642826643894107</v>
      </c>
      <c r="F17" s="179">
        <f t="shared" si="0"/>
        <v>6.366207806901754</v>
      </c>
      <c r="G17" s="179">
        <f t="shared" si="0"/>
        <v>6.145221209050996</v>
      </c>
      <c r="H17" s="179">
        <f t="shared" si="0"/>
        <v>5.932874617737003</v>
      </c>
      <c r="I17" s="180">
        <f t="shared" si="0"/>
        <v>5.783628998463472</v>
      </c>
      <c r="J17" s="102" t="s">
        <v>133</v>
      </c>
      <c r="K17" s="79"/>
      <c r="L17" s="104"/>
    </row>
    <row r="18" spans="1:11" ht="18.75" customHeight="1" thickBot="1">
      <c r="A18" s="76">
        <f>+ROW()</f>
        <v>18</v>
      </c>
      <c r="B18" s="105" t="s">
        <v>79</v>
      </c>
      <c r="C18" s="109"/>
      <c r="D18" s="241">
        <f>VLOOKUP($D$6,DATA!$C$5:$F$25,4,FALSE)</f>
        <v>3980</v>
      </c>
      <c r="E18" s="240" t="s">
        <v>139</v>
      </c>
      <c r="F18" s="106"/>
      <c r="G18" s="106"/>
      <c r="H18" s="106"/>
      <c r="I18" s="106"/>
      <c r="J18" s="102"/>
      <c r="K18" s="79"/>
    </row>
    <row r="19" spans="1:12" ht="18.75" customHeight="1">
      <c r="A19" s="76"/>
      <c r="B19" s="107"/>
      <c r="C19" s="107"/>
      <c r="D19" s="108"/>
      <c r="E19" s="108"/>
      <c r="F19" s="108"/>
      <c r="G19" s="108"/>
      <c r="H19" s="108"/>
      <c r="I19" s="108"/>
      <c r="J19" s="86"/>
      <c r="K19" s="86"/>
      <c r="L19" s="104"/>
    </row>
    <row r="20" spans="1:12" ht="32.25" customHeight="1">
      <c r="A20" s="89" t="s">
        <v>38</v>
      </c>
      <c r="B20" s="92"/>
      <c r="C20" s="92"/>
      <c r="D20" s="159">
        <v>2010</v>
      </c>
      <c r="E20" s="159">
        <v>2015</v>
      </c>
      <c r="F20" s="159">
        <v>2020</v>
      </c>
      <c r="G20" s="159">
        <v>2025</v>
      </c>
      <c r="H20" s="159">
        <v>2030</v>
      </c>
      <c r="I20" s="159">
        <v>2035</v>
      </c>
      <c r="J20" s="92"/>
      <c r="K20" s="92"/>
      <c r="L20" s="92"/>
    </row>
    <row r="21" spans="1:12" ht="18.75" customHeight="1">
      <c r="A21" s="76">
        <f>+ROW()</f>
        <v>21</v>
      </c>
      <c r="B21" s="107" t="s">
        <v>73</v>
      </c>
      <c r="C21" s="109"/>
      <c r="D21" s="164">
        <v>4000</v>
      </c>
      <c r="E21" s="164">
        <v>4000</v>
      </c>
      <c r="F21" s="164">
        <v>4000</v>
      </c>
      <c r="G21" s="164">
        <v>4000</v>
      </c>
      <c r="H21" s="164">
        <v>4000</v>
      </c>
      <c r="I21" s="164">
        <v>4000</v>
      </c>
      <c r="J21" s="102" t="s">
        <v>187</v>
      </c>
      <c r="K21" s="79"/>
      <c r="L21" s="74"/>
    </row>
    <row r="22" spans="1:12" ht="18.75" customHeight="1">
      <c r="A22" s="76">
        <f>+ROW()</f>
        <v>22</v>
      </c>
      <c r="B22" s="107" t="s">
        <v>74</v>
      </c>
      <c r="C22" s="109"/>
      <c r="D22" s="128">
        <v>50</v>
      </c>
      <c r="E22" s="128">
        <v>70</v>
      </c>
      <c r="F22" s="128">
        <v>70</v>
      </c>
      <c r="G22" s="128">
        <v>70</v>
      </c>
      <c r="H22" s="128">
        <v>70</v>
      </c>
      <c r="I22" s="128">
        <v>70</v>
      </c>
      <c r="J22" s="102" t="s">
        <v>76</v>
      </c>
      <c r="K22" s="79"/>
      <c r="L22" s="80"/>
    </row>
    <row r="23" spans="1:12" ht="18.75" customHeight="1">
      <c r="A23" s="76">
        <f>+ROW()</f>
        <v>23</v>
      </c>
      <c r="B23" s="107" t="s">
        <v>80</v>
      </c>
      <c r="C23" s="92"/>
      <c r="D23" s="153">
        <f aca="true" t="shared" si="1" ref="D23:I23">+D22+D21</f>
        <v>4050</v>
      </c>
      <c r="E23" s="153">
        <f t="shared" si="1"/>
        <v>4070</v>
      </c>
      <c r="F23" s="153">
        <f t="shared" si="1"/>
        <v>4070</v>
      </c>
      <c r="G23" s="153">
        <f t="shared" si="1"/>
        <v>4070</v>
      </c>
      <c r="H23" s="153">
        <f t="shared" si="1"/>
        <v>4070</v>
      </c>
      <c r="I23" s="153">
        <f t="shared" si="1"/>
        <v>4070</v>
      </c>
      <c r="J23" s="78" t="s">
        <v>134</v>
      </c>
      <c r="K23" s="79"/>
      <c r="L23" s="104"/>
    </row>
    <row r="24" spans="1:12" ht="18.75" customHeight="1">
      <c r="A24" s="76"/>
      <c r="B24" s="107"/>
      <c r="C24" s="109"/>
      <c r="D24" s="107"/>
      <c r="E24" s="107"/>
      <c r="F24" s="107"/>
      <c r="G24" s="107"/>
      <c r="H24" s="107"/>
      <c r="I24" s="107"/>
      <c r="J24" s="107"/>
      <c r="K24" s="107"/>
      <c r="L24" s="104"/>
    </row>
    <row r="25" spans="1:12" ht="27.75" customHeight="1">
      <c r="A25" s="89" t="s">
        <v>71</v>
      </c>
      <c r="C25" s="109"/>
      <c r="D25" s="92"/>
      <c r="E25" s="159">
        <v>2015</v>
      </c>
      <c r="F25" s="159">
        <v>2020</v>
      </c>
      <c r="G25" s="159">
        <v>2025</v>
      </c>
      <c r="H25" s="159">
        <v>2030</v>
      </c>
      <c r="I25" s="159">
        <v>2035</v>
      </c>
      <c r="J25" s="74"/>
      <c r="K25" s="74"/>
      <c r="L25" s="80"/>
    </row>
    <row r="26" spans="1:12" ht="18.75" customHeight="1">
      <c r="A26" s="76">
        <f>+ROW()</f>
        <v>26</v>
      </c>
      <c r="B26" s="107" t="s">
        <v>81</v>
      </c>
      <c r="C26" s="91"/>
      <c r="D26" s="107"/>
      <c r="E26" s="67">
        <v>110</v>
      </c>
      <c r="F26" s="67">
        <v>130</v>
      </c>
      <c r="G26" s="67">
        <v>100</v>
      </c>
      <c r="H26" s="67">
        <v>0</v>
      </c>
      <c r="I26" s="67">
        <v>0</v>
      </c>
      <c r="J26" s="102" t="s">
        <v>37</v>
      </c>
      <c r="K26" s="79"/>
      <c r="L26" s="104"/>
    </row>
    <row r="27" spans="1:12" ht="18.75" customHeight="1">
      <c r="A27" s="76">
        <f>+ROW()</f>
        <v>27</v>
      </c>
      <c r="B27" s="271" t="s">
        <v>75</v>
      </c>
      <c r="C27" s="271"/>
      <c r="D27" s="107"/>
      <c r="E27" s="154">
        <f>+E26+E23</f>
        <v>4180</v>
      </c>
      <c r="F27" s="154">
        <f>+F26+F23</f>
        <v>4200</v>
      </c>
      <c r="G27" s="154">
        <f>+G26+G23</f>
        <v>4170</v>
      </c>
      <c r="H27" s="154">
        <f>+H26+H23</f>
        <v>4070</v>
      </c>
      <c r="I27" s="154">
        <f>+I26+I23</f>
        <v>4070</v>
      </c>
      <c r="J27" s="78" t="s">
        <v>135</v>
      </c>
      <c r="K27" s="79"/>
      <c r="L27" s="74"/>
    </row>
    <row r="28" spans="1:12" ht="32.25" customHeight="1">
      <c r="A28" s="89" t="s">
        <v>72</v>
      </c>
      <c r="C28" s="91"/>
      <c r="D28" s="92"/>
      <c r="E28" s="155"/>
      <c r="F28" s="150"/>
      <c r="G28" s="150"/>
      <c r="H28" s="150"/>
      <c r="I28" s="150"/>
      <c r="J28" s="92"/>
      <c r="K28" s="92"/>
      <c r="L28" s="104"/>
    </row>
    <row r="29" spans="1:11" ht="18.75" customHeight="1">
      <c r="A29" s="76">
        <f>+ROW()</f>
        <v>29</v>
      </c>
      <c r="B29" s="107" t="s">
        <v>105</v>
      </c>
      <c r="C29" s="91"/>
      <c r="D29" s="91"/>
      <c r="E29" s="154">
        <f>+E27-E15</f>
        <v>-504</v>
      </c>
      <c r="F29" s="154">
        <f>+F27-F15</f>
        <v>-1103</v>
      </c>
      <c r="G29" s="154">
        <f>+G27-G15</f>
        <v>-1752</v>
      </c>
      <c r="H29" s="154">
        <f>+H27-H15</f>
        <v>-2470</v>
      </c>
      <c r="I29" s="154">
        <f>+I27-I15</f>
        <v>-3089</v>
      </c>
      <c r="J29" s="78" t="s">
        <v>136</v>
      </c>
      <c r="K29" s="79"/>
    </row>
    <row r="30" spans="1:12" ht="35.25" customHeight="1">
      <c r="A30" s="76">
        <f>+ROW()</f>
        <v>30</v>
      </c>
      <c r="B30" s="107" t="s">
        <v>36</v>
      </c>
      <c r="C30" s="107"/>
      <c r="D30" s="91"/>
      <c r="E30" s="157" t="str">
        <f>IF(E29&gt;0,"NO","YES")</f>
        <v>YES</v>
      </c>
      <c r="F30" s="157" t="str">
        <f>IF(F29&gt;0,"NO","YES")</f>
        <v>YES</v>
      </c>
      <c r="G30" s="157" t="str">
        <f>IF(G29&gt;0,"NO","YES")</f>
        <v>YES</v>
      </c>
      <c r="H30" s="157" t="str">
        <f>IF(H29&gt;0,"NO","YES")</f>
        <v>YES</v>
      </c>
      <c r="I30" s="157" t="str">
        <f>IF(I29&gt;0,"NO","YES")</f>
        <v>YES</v>
      </c>
      <c r="J30" s="78" t="s">
        <v>138</v>
      </c>
      <c r="K30" s="79"/>
      <c r="L30" s="104"/>
    </row>
    <row r="31" spans="1:12" ht="5.25" customHeight="1" hidden="1">
      <c r="A31" s="91"/>
      <c r="B31" s="91"/>
      <c r="C31" s="91"/>
      <c r="D31" s="91"/>
      <c r="E31" s="91"/>
      <c r="F31" s="91"/>
      <c r="G31" s="91"/>
      <c r="H31" s="91"/>
      <c r="I31" s="91"/>
      <c r="J31" s="91"/>
      <c r="K31" s="91"/>
      <c r="L31" s="104"/>
    </row>
    <row r="32" spans="1:11" ht="5.25" customHeight="1" hidden="1">
      <c r="A32" s="91"/>
      <c r="B32" s="91"/>
      <c r="C32" s="77"/>
      <c r="D32" s="91"/>
      <c r="E32" s="91"/>
      <c r="F32" s="91"/>
      <c r="G32" s="91"/>
      <c r="H32" s="91"/>
      <c r="I32" s="91"/>
      <c r="J32" s="91"/>
      <c r="K32" s="91"/>
    </row>
    <row r="33" spans="1:12" ht="5.25" customHeight="1" hidden="1">
      <c r="A33" s="91"/>
      <c r="B33" s="91"/>
      <c r="C33" s="103"/>
      <c r="D33" s="91"/>
      <c r="E33" s="91"/>
      <c r="F33" s="91"/>
      <c r="G33" s="91"/>
      <c r="H33" s="91"/>
      <c r="I33" s="91"/>
      <c r="J33" s="91"/>
      <c r="K33" s="91"/>
      <c r="L33" s="104"/>
    </row>
    <row r="34" spans="1:12" ht="5.25" customHeight="1" hidden="1">
      <c r="A34" s="91"/>
      <c r="B34" s="91"/>
      <c r="C34" s="107"/>
      <c r="D34" s="91"/>
      <c r="E34" s="91"/>
      <c r="F34" s="91"/>
      <c r="G34" s="91"/>
      <c r="H34" s="91"/>
      <c r="I34" s="91"/>
      <c r="J34" s="91"/>
      <c r="K34" s="91"/>
      <c r="L34" s="104"/>
    </row>
    <row r="35" spans="1:12" ht="2.25" customHeight="1" hidden="1">
      <c r="A35" s="76"/>
      <c r="B35" s="110"/>
      <c r="C35" s="114"/>
      <c r="D35" s="91"/>
      <c r="E35" s="91"/>
      <c r="F35" s="91"/>
      <c r="G35" s="91"/>
      <c r="H35" s="91"/>
      <c r="I35" s="91"/>
      <c r="J35" s="91"/>
      <c r="K35" s="111"/>
      <c r="L35" s="104"/>
    </row>
    <row r="36" spans="1:12" ht="36" customHeight="1" thickBot="1">
      <c r="A36" s="89" t="s">
        <v>102</v>
      </c>
      <c r="B36" s="91"/>
      <c r="C36" s="92"/>
      <c r="D36" s="91"/>
      <c r="E36" s="91"/>
      <c r="F36" s="91"/>
      <c r="G36" s="91"/>
      <c r="H36" s="91"/>
      <c r="I36" s="91"/>
      <c r="J36" s="91"/>
      <c r="K36" s="91"/>
      <c r="L36" s="74"/>
    </row>
    <row r="37" spans="1:12" ht="29.25" customHeight="1" thickBot="1">
      <c r="A37" s="91"/>
      <c r="B37" s="91"/>
      <c r="C37" s="120"/>
      <c r="D37" s="77" t="s">
        <v>28</v>
      </c>
      <c r="E37" s="101">
        <f>+E13</f>
        <v>2015</v>
      </c>
      <c r="F37" s="101">
        <f>+F13</f>
        <v>2020</v>
      </c>
      <c r="G37" s="101">
        <f>+G13</f>
        <v>2025</v>
      </c>
      <c r="H37" s="101">
        <f>+H13</f>
        <v>2030</v>
      </c>
      <c r="I37" s="101">
        <f>+I13</f>
        <v>2035</v>
      </c>
      <c r="J37" s="74"/>
      <c r="K37" s="74"/>
      <c r="L37" s="112"/>
    </row>
    <row r="38" spans="1:12" ht="59.25" customHeight="1">
      <c r="A38" s="76">
        <f>+ROW()</f>
        <v>38</v>
      </c>
      <c r="B38" s="263" t="s">
        <v>101</v>
      </c>
      <c r="C38" s="264"/>
      <c r="D38" s="265"/>
      <c r="E38" s="165">
        <f>+IF(E$30="NO",E29,"")</f>
      </c>
      <c r="F38" s="165">
        <f>+IF(F$30="NO",F29,"")</f>
      </c>
      <c r="G38" s="165">
        <f>+IF(G$30="NO",G29,"")</f>
      </c>
      <c r="H38" s="165">
        <f>+IF(H$30="NO",H29,"")</f>
      </c>
      <c r="I38" s="165">
        <f>+IF(I$30="NO",I29,"")</f>
      </c>
      <c r="J38" s="78" t="s">
        <v>45</v>
      </c>
      <c r="K38" s="79"/>
      <c r="L38" s="112"/>
    </row>
    <row r="39" spans="1:12" ht="60.75" customHeight="1">
      <c r="A39" s="76"/>
      <c r="B39" s="263" t="s">
        <v>184</v>
      </c>
      <c r="C39" s="264"/>
      <c r="D39" s="265"/>
      <c r="E39" s="165">
        <f>+IF(E$30="NO",E29,"")</f>
      </c>
      <c r="F39" s="165">
        <f>+IF(F$30="NO",F29,"")</f>
      </c>
      <c r="G39" s="165">
        <f>+IF(G$30="NO",G29,"")</f>
      </c>
      <c r="H39" s="165">
        <f>+IF(H$30="NO",H29,"")</f>
      </c>
      <c r="I39" s="165">
        <f>+IF(I$30="NO",I29,"")</f>
      </c>
      <c r="J39" s="274" t="s">
        <v>43</v>
      </c>
      <c r="K39" s="275"/>
      <c r="L39" s="112"/>
    </row>
    <row r="40" spans="1:12" ht="25.5" customHeight="1">
      <c r="A40" s="76">
        <f>+ROW()</f>
        <v>40</v>
      </c>
      <c r="B40" s="113" t="s">
        <v>166</v>
      </c>
      <c r="C40" s="163"/>
      <c r="D40" s="114"/>
      <c r="E40" s="115"/>
      <c r="F40" s="116"/>
      <c r="G40" s="116"/>
      <c r="H40" s="116"/>
      <c r="I40" s="116"/>
      <c r="J40" s="117"/>
      <c r="K40" s="118"/>
      <c r="L40" s="112"/>
    </row>
    <row r="41" spans="1:12" ht="23.25" customHeight="1">
      <c r="A41" s="76"/>
      <c r="B41" s="119"/>
      <c r="E41" s="121"/>
      <c r="F41" s="121"/>
      <c r="G41" s="121"/>
      <c r="H41" s="121"/>
      <c r="I41" s="92"/>
      <c r="J41" s="92"/>
      <c r="K41" s="92"/>
      <c r="L41" s="112"/>
    </row>
    <row r="42" spans="1:12" ht="16.5" customHeight="1">
      <c r="A42" s="76"/>
      <c r="F42" s="121"/>
      <c r="G42" s="123"/>
      <c r="H42" s="123"/>
      <c r="I42" s="124"/>
      <c r="J42" s="124"/>
      <c r="K42" s="124"/>
      <c r="L42" s="125"/>
    </row>
    <row r="43" spans="1:12" ht="16.5" customHeight="1">
      <c r="A43" s="76"/>
      <c r="F43" s="121"/>
      <c r="G43" s="123"/>
      <c r="H43" s="123"/>
      <c r="I43" s="124"/>
      <c r="J43" s="124"/>
      <c r="K43" s="124"/>
      <c r="L43" s="125"/>
    </row>
    <row r="44" spans="1:12" ht="16.5" customHeight="1">
      <c r="A44" s="76"/>
      <c r="F44" s="121"/>
      <c r="G44" s="123"/>
      <c r="H44" s="123"/>
      <c r="I44" s="124"/>
      <c r="J44" s="124"/>
      <c r="K44" s="124"/>
      <c r="L44" s="125"/>
    </row>
    <row r="45" spans="1:12" ht="16.5" customHeight="1">
      <c r="A45" s="76"/>
      <c r="F45" s="121"/>
      <c r="G45" s="123"/>
      <c r="H45" s="123"/>
      <c r="I45" s="124"/>
      <c r="J45" s="124"/>
      <c r="K45" s="124"/>
      <c r="L45" s="125"/>
    </row>
    <row r="46" spans="1:12" ht="16.5" customHeight="1">
      <c r="A46" s="76"/>
      <c r="F46" s="121"/>
      <c r="G46" s="123"/>
      <c r="H46" s="123"/>
      <c r="I46" s="124"/>
      <c r="J46" s="124"/>
      <c r="K46" s="124"/>
      <c r="L46" s="125"/>
    </row>
    <row r="47" spans="1:12" ht="16.5" customHeight="1">
      <c r="A47" s="76"/>
      <c r="F47" s="121"/>
      <c r="G47" s="123"/>
      <c r="H47" s="123"/>
      <c r="I47" s="124"/>
      <c r="J47" s="124"/>
      <c r="K47" s="124"/>
      <c r="L47" s="125"/>
    </row>
    <row r="48" spans="1:12" ht="15.75" customHeight="1">
      <c r="A48" s="76"/>
      <c r="F48" s="91"/>
      <c r="G48" s="91"/>
      <c r="H48" s="123"/>
      <c r="I48" s="124"/>
      <c r="J48" s="124"/>
      <c r="K48" s="124"/>
      <c r="L48" s="125"/>
    </row>
  </sheetData>
  <sheetProtection/>
  <mergeCells count="5">
    <mergeCell ref="J39:K39"/>
    <mergeCell ref="B39:D39"/>
    <mergeCell ref="D6:I6"/>
    <mergeCell ref="B27:C27"/>
    <mergeCell ref="B38:D38"/>
  </mergeCells>
  <conditionalFormatting sqref="E30:I30 C3:D5">
    <cfRule type="cellIs" priority="1" dxfId="0" operator="equal" stopIfTrue="1">
      <formula>"NO"</formula>
    </cfRule>
    <cfRule type="cellIs" priority="2" dxfId="1" operator="equal" stopIfTrue="1">
      <formula>"YES"</formula>
    </cfRule>
  </conditionalFormatting>
  <conditionalFormatting sqref="E27:I27">
    <cfRule type="cellIs" priority="3" dxfId="0" operator="lessThan" stopIfTrue="1">
      <formula>0</formula>
    </cfRule>
  </conditionalFormatting>
  <dataValidations count="2">
    <dataValidation allowBlank="1" showInputMessage="1" showErrorMessage="1" prompt="Data must not exceed Buildout/ Occupancy year shown in Row 4" sqref="E26:I26"/>
    <dataValidation type="list" allowBlank="1" showInputMessage="1" showErrorMessage="1" sqref="D6">
      <formula1>jurisdiction</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L48"/>
  <sheetViews>
    <sheetView zoomScale="50" zoomScaleNormal="50" zoomScalePageLayoutView="0" workbookViewId="0" topLeftCell="A9">
      <selection activeCell="J21" sqref="J21"/>
    </sheetView>
  </sheetViews>
  <sheetFormatPr defaultColWidth="9.140625" defaultRowHeight="12.75"/>
  <cols>
    <col min="1" max="1" width="3.7109375" style="75" customWidth="1"/>
    <col min="2" max="2" width="41.7109375" style="75" customWidth="1"/>
    <col min="3" max="9" width="12.00390625" style="75" customWidth="1"/>
    <col min="10" max="10" width="24.7109375" style="75" customWidth="1"/>
    <col min="11" max="11" width="29.421875" style="75" customWidth="1"/>
    <col min="12" max="12" width="6.8515625" style="75" customWidth="1"/>
    <col min="13" max="16384" width="9.140625" style="75" customWidth="1"/>
  </cols>
  <sheetData>
    <row r="1" spans="1:12" ht="48.75" customHeight="1">
      <c r="A1" s="68" t="s">
        <v>6</v>
      </c>
      <c r="B1" s="69" t="s">
        <v>171</v>
      </c>
      <c r="C1" s="70"/>
      <c r="D1" s="70"/>
      <c r="E1" s="71"/>
      <c r="F1" s="71"/>
      <c r="G1" s="71"/>
      <c r="H1" s="71"/>
      <c r="I1" s="71"/>
      <c r="J1" s="72"/>
      <c r="K1" s="73"/>
      <c r="L1" s="74"/>
    </row>
    <row r="2" spans="1:12" ht="18.75" customHeight="1">
      <c r="A2" s="68"/>
      <c r="B2" s="122" t="s">
        <v>31</v>
      </c>
      <c r="C2" s="126"/>
      <c r="D2" s="120" t="s">
        <v>128</v>
      </c>
      <c r="E2" s="121"/>
      <c r="F2" s="71"/>
      <c r="G2" s="71"/>
      <c r="H2" s="71"/>
      <c r="I2" s="71"/>
      <c r="J2" s="72"/>
      <c r="K2" s="73"/>
      <c r="L2" s="74"/>
    </row>
    <row r="3" spans="1:12" s="148" customFormat="1" ht="18.75" customHeight="1">
      <c r="A3" s="147"/>
      <c r="B3" s="122"/>
      <c r="C3" s="151"/>
      <c r="D3" s="151"/>
      <c r="E3" s="120"/>
      <c r="F3" s="71"/>
      <c r="G3" s="71"/>
      <c r="H3" s="71"/>
      <c r="I3" s="71"/>
      <c r="J3" s="72"/>
      <c r="K3" s="73"/>
      <c r="L3" s="149"/>
    </row>
    <row r="4" spans="1:12" ht="18.75" customHeight="1">
      <c r="A4" s="68"/>
      <c r="B4" s="122" t="s">
        <v>40</v>
      </c>
      <c r="C4" s="158" t="s">
        <v>41</v>
      </c>
      <c r="D4" s="127" t="s">
        <v>42</v>
      </c>
      <c r="E4" s="120"/>
      <c r="F4" s="71"/>
      <c r="G4" s="71"/>
      <c r="H4" s="71"/>
      <c r="I4" s="71"/>
      <c r="J4" s="72"/>
      <c r="K4" s="73"/>
      <c r="L4" s="74"/>
    </row>
    <row r="5" spans="1:12" s="148" customFormat="1" ht="18.75" customHeight="1">
      <c r="A5" s="147"/>
      <c r="B5" s="122"/>
      <c r="C5" s="151"/>
      <c r="D5" s="152"/>
      <c r="E5" s="120"/>
      <c r="F5" s="71"/>
      <c r="G5" s="71"/>
      <c r="H5" s="71"/>
      <c r="I5" s="71"/>
      <c r="J5" s="72"/>
      <c r="K5" s="73"/>
      <c r="L5" s="149"/>
    </row>
    <row r="6" spans="1:12" ht="18.75" customHeight="1">
      <c r="A6" s="76">
        <f>+ROW()</f>
        <v>6</v>
      </c>
      <c r="B6" s="71"/>
      <c r="C6" s="77" t="s">
        <v>69</v>
      </c>
      <c r="D6" s="268" t="s">
        <v>18</v>
      </c>
      <c r="E6" s="269"/>
      <c r="F6" s="269"/>
      <c r="G6" s="269"/>
      <c r="H6" s="269"/>
      <c r="I6" s="270"/>
      <c r="J6" s="78" t="s">
        <v>77</v>
      </c>
      <c r="K6" s="79"/>
      <c r="L6" s="80"/>
    </row>
    <row r="7" spans="1:12" ht="18.75" customHeight="1">
      <c r="A7" s="76">
        <f>+ROW()</f>
        <v>7</v>
      </c>
      <c r="B7" s="71"/>
      <c r="C7" s="77" t="s">
        <v>70</v>
      </c>
      <c r="D7" s="63" t="s">
        <v>165</v>
      </c>
      <c r="E7" s="64"/>
      <c r="F7" s="64"/>
      <c r="G7" s="64"/>
      <c r="H7" s="64"/>
      <c r="I7" s="65"/>
      <c r="J7" s="78" t="s">
        <v>78</v>
      </c>
      <c r="K7" s="79"/>
      <c r="L7" s="80"/>
    </row>
    <row r="8" spans="1:12" ht="18.75" customHeight="1">
      <c r="A8" s="76">
        <f>+ROW()</f>
        <v>8</v>
      </c>
      <c r="B8" s="71"/>
      <c r="C8" s="77" t="s">
        <v>44</v>
      </c>
      <c r="D8" s="146">
        <v>2010</v>
      </c>
      <c r="E8" s="81"/>
      <c r="F8" s="81"/>
      <c r="G8" s="82"/>
      <c r="H8" s="77" t="s">
        <v>9</v>
      </c>
      <c r="I8" s="66">
        <v>2030</v>
      </c>
      <c r="J8" s="78" t="s">
        <v>78</v>
      </c>
      <c r="K8" s="79"/>
      <c r="L8" s="80"/>
    </row>
    <row r="9" spans="1:12" ht="18.75" customHeight="1">
      <c r="A9" s="76">
        <f>+ROW()</f>
        <v>9</v>
      </c>
      <c r="B9" s="83"/>
      <c r="C9" s="84"/>
      <c r="D9" s="85"/>
      <c r="E9" s="82"/>
      <c r="F9" s="82"/>
      <c r="G9" s="82"/>
      <c r="H9" s="77" t="s">
        <v>30</v>
      </c>
      <c r="I9" s="186">
        <v>400</v>
      </c>
      <c r="J9" s="78" t="s">
        <v>64</v>
      </c>
      <c r="K9" s="79"/>
      <c r="L9" s="80"/>
    </row>
    <row r="10" spans="1:12" ht="31.5" customHeight="1" thickBot="1">
      <c r="A10" s="89" t="s">
        <v>132</v>
      </c>
      <c r="B10" s="90"/>
      <c r="C10" s="91"/>
      <c r="D10" s="91"/>
      <c r="E10" s="91"/>
      <c r="F10" s="91"/>
      <c r="G10" s="91"/>
      <c r="H10" s="91"/>
      <c r="I10" s="91"/>
      <c r="J10" s="87"/>
      <c r="K10" s="88"/>
      <c r="L10" s="88"/>
    </row>
    <row r="11" spans="1:12" ht="15.75">
      <c r="A11" s="76"/>
      <c r="B11" s="92"/>
      <c r="C11" s="71"/>
      <c r="D11" s="93" t="s">
        <v>10</v>
      </c>
      <c r="E11" s="94" t="s">
        <v>34</v>
      </c>
      <c r="F11" s="95"/>
      <c r="G11" s="95"/>
      <c r="H11" s="95"/>
      <c r="I11" s="96"/>
      <c r="K11" s="88"/>
      <c r="L11" s="88"/>
    </row>
    <row r="12" spans="1:12" ht="19.5" customHeight="1" thickBot="1">
      <c r="A12" s="76"/>
      <c r="B12" s="91"/>
      <c r="C12" s="91"/>
      <c r="D12" s="97" t="s">
        <v>11</v>
      </c>
      <c r="E12" s="98" t="s">
        <v>46</v>
      </c>
      <c r="F12" s="99"/>
      <c r="G12" s="99"/>
      <c r="H12" s="99"/>
      <c r="I12" s="100"/>
      <c r="J12" s="87"/>
      <c r="K12" s="74"/>
      <c r="L12" s="74"/>
    </row>
    <row r="13" spans="1:11" ht="24" customHeight="1" thickBot="1">
      <c r="A13" s="91"/>
      <c r="B13" s="77"/>
      <c r="C13" s="162"/>
      <c r="D13" s="175">
        <f>+D8</f>
        <v>2010</v>
      </c>
      <c r="E13" s="174">
        <f>+D13+5</f>
        <v>2015</v>
      </c>
      <c r="F13" s="101">
        <f>+E13+5</f>
        <v>2020</v>
      </c>
      <c r="G13" s="101">
        <f>+F13+5</f>
        <v>2025</v>
      </c>
      <c r="H13" s="101">
        <f>+G13+5</f>
        <v>2030</v>
      </c>
      <c r="I13" s="176">
        <f>+H13+5</f>
        <v>2035</v>
      </c>
      <c r="J13" s="72"/>
      <c r="K13" s="73" t="s">
        <v>8</v>
      </c>
    </row>
    <row r="14" spans="1:12" ht="18.75" customHeight="1">
      <c r="A14" s="76">
        <f>+ROW()</f>
        <v>14</v>
      </c>
      <c r="B14" s="84" t="s">
        <v>141</v>
      </c>
      <c r="C14" s="107"/>
      <c r="D14" s="172">
        <f>VLOOKUP($D$6,DATA!$C$5:$E$25,3,FALSE)</f>
        <v>27929</v>
      </c>
      <c r="E14" s="181" t="s">
        <v>39</v>
      </c>
      <c r="F14" s="182"/>
      <c r="G14" s="182"/>
      <c r="H14" s="182"/>
      <c r="I14" s="183"/>
      <c r="J14" s="102"/>
      <c r="K14" s="79"/>
      <c r="L14" s="74"/>
    </row>
    <row r="15" spans="1:12" ht="18.75" customHeight="1">
      <c r="A15" s="76">
        <f>+ROW()</f>
        <v>15</v>
      </c>
      <c r="B15" s="84" t="s">
        <v>103</v>
      </c>
      <c r="C15" s="92"/>
      <c r="D15" s="173">
        <f>VLOOKUP($D$6,DATA!$C$5:$O$25,13,FALSE)</f>
        <v>4066</v>
      </c>
      <c r="E15" s="170">
        <f>VLOOKUP($D$6,DATA!$C$5:$T$25,14,FALSE)</f>
        <v>4684</v>
      </c>
      <c r="F15" s="156">
        <f>VLOOKUP($D$6,DATA!$C$5:$T$25,15,FALSE)</f>
        <v>5303</v>
      </c>
      <c r="G15" s="156">
        <f>VLOOKUP($D$6,DATA!$C$5:$T$25,16,FALSE)</f>
        <v>5922</v>
      </c>
      <c r="H15" s="156">
        <f>VLOOKUP($D$6,DATA!$C$5:$T$25,17,FALSE)</f>
        <v>6540</v>
      </c>
      <c r="I15" s="177">
        <f>VLOOKUP($D$6,DATA!$C$5:$T$25,18,FALSE)</f>
        <v>7159</v>
      </c>
      <c r="J15" s="102" t="s">
        <v>35</v>
      </c>
      <c r="K15" s="79"/>
      <c r="L15" s="104"/>
    </row>
    <row r="16" spans="1:12" ht="18.75" customHeight="1">
      <c r="A16" s="76">
        <f>+ROW()</f>
        <v>16</v>
      </c>
      <c r="B16" s="84" t="s">
        <v>104</v>
      </c>
      <c r="C16" s="109"/>
      <c r="D16" s="173">
        <f>VLOOKUP($D$6,DATA!$C$5:$H$25,6,FALSE)</f>
        <v>28853</v>
      </c>
      <c r="E16" s="171">
        <f>VLOOKUP($D$6,DATA!$C$5:$T$25,7,FALSE)</f>
        <v>31115</v>
      </c>
      <c r="F16" s="145">
        <f>VLOOKUP($D$6,DATA!$C$5:$T$25,8,FALSE)</f>
        <v>33760</v>
      </c>
      <c r="G16" s="145">
        <f>VLOOKUP($D$6,DATA!$C$5:$T$25,9,FALSE)</f>
        <v>36392</v>
      </c>
      <c r="H16" s="145">
        <f>VLOOKUP($D$6,DATA!$C$5:$T$25,10,FALSE)</f>
        <v>38801</v>
      </c>
      <c r="I16" s="178">
        <f>VLOOKUP($D$6,DATA!$C$5:$T$25,11,FALSE)</f>
        <v>41405</v>
      </c>
      <c r="J16" s="102" t="s">
        <v>32</v>
      </c>
      <c r="K16" s="79"/>
      <c r="L16" s="104"/>
    </row>
    <row r="17" spans="1:12" ht="18.75" customHeight="1" thickBot="1">
      <c r="A17" s="76">
        <f>+ROW()</f>
        <v>17</v>
      </c>
      <c r="B17" s="105" t="s">
        <v>140</v>
      </c>
      <c r="C17" s="109"/>
      <c r="D17" s="185">
        <f aca="true" t="shared" si="0" ref="D17:I17">+D16/D15</f>
        <v>7.096163305459911</v>
      </c>
      <c r="E17" s="184">
        <f t="shared" si="0"/>
        <v>6.642826643894107</v>
      </c>
      <c r="F17" s="179">
        <f t="shared" si="0"/>
        <v>6.366207806901754</v>
      </c>
      <c r="G17" s="179">
        <f t="shared" si="0"/>
        <v>6.145221209050996</v>
      </c>
      <c r="H17" s="179">
        <f t="shared" si="0"/>
        <v>5.932874617737003</v>
      </c>
      <c r="I17" s="180">
        <f t="shared" si="0"/>
        <v>5.783628998463472</v>
      </c>
      <c r="J17" s="102" t="s">
        <v>133</v>
      </c>
      <c r="K17" s="79"/>
      <c r="L17" s="104"/>
    </row>
    <row r="18" spans="1:11" ht="18.75" customHeight="1" thickBot="1">
      <c r="A18" s="76">
        <f>+ROW()</f>
        <v>18</v>
      </c>
      <c r="B18" s="105" t="s">
        <v>79</v>
      </c>
      <c r="C18" s="109"/>
      <c r="D18" s="241">
        <f>VLOOKUP($D$6,DATA!$C$5:$F$25,4,FALSE)</f>
        <v>3980</v>
      </c>
      <c r="E18" s="240" t="s">
        <v>139</v>
      </c>
      <c r="F18" s="106"/>
      <c r="G18" s="106"/>
      <c r="H18" s="106"/>
      <c r="I18" s="106"/>
      <c r="J18" s="102"/>
      <c r="K18" s="79"/>
    </row>
    <row r="19" spans="1:12" ht="18.75" customHeight="1">
      <c r="A19" s="76"/>
      <c r="B19" s="107"/>
      <c r="C19" s="107"/>
      <c r="D19" s="108"/>
      <c r="E19" s="108"/>
      <c r="F19" s="108"/>
      <c r="G19" s="108"/>
      <c r="H19" s="108"/>
      <c r="I19" s="108"/>
      <c r="J19" s="86"/>
      <c r="K19" s="86"/>
      <c r="L19" s="104"/>
    </row>
    <row r="20" spans="1:12" ht="32.25" customHeight="1">
      <c r="A20" s="89" t="s">
        <v>38</v>
      </c>
      <c r="B20" s="92"/>
      <c r="C20" s="92"/>
      <c r="D20" s="159">
        <v>2010</v>
      </c>
      <c r="E20" s="159">
        <v>2015</v>
      </c>
      <c r="F20" s="159">
        <v>2020</v>
      </c>
      <c r="G20" s="159">
        <v>2025</v>
      </c>
      <c r="H20" s="159">
        <v>2030</v>
      </c>
      <c r="I20" s="159">
        <v>2035</v>
      </c>
      <c r="J20" s="92"/>
      <c r="K20" s="92"/>
      <c r="L20" s="92"/>
    </row>
    <row r="21" spans="1:12" ht="18.75" customHeight="1">
      <c r="A21" s="76">
        <f>+ROW()</f>
        <v>21</v>
      </c>
      <c r="B21" s="107" t="s">
        <v>73</v>
      </c>
      <c r="C21" s="109"/>
      <c r="D21" s="164">
        <v>4000</v>
      </c>
      <c r="E21" s="164">
        <v>4000</v>
      </c>
      <c r="F21" s="164">
        <v>4000</v>
      </c>
      <c r="G21" s="164">
        <v>4000</v>
      </c>
      <c r="H21" s="164">
        <v>4000</v>
      </c>
      <c r="I21" s="164">
        <v>4000</v>
      </c>
      <c r="J21" s="102" t="s">
        <v>187</v>
      </c>
      <c r="K21" s="79"/>
      <c r="L21" s="74"/>
    </row>
    <row r="22" spans="1:12" ht="18.75" customHeight="1">
      <c r="A22" s="76">
        <f>+ROW()</f>
        <v>22</v>
      </c>
      <c r="B22" s="107" t="s">
        <v>74</v>
      </c>
      <c r="C22" s="109"/>
      <c r="D22" s="128">
        <v>50</v>
      </c>
      <c r="E22" s="128">
        <v>70</v>
      </c>
      <c r="F22" s="128">
        <v>70</v>
      </c>
      <c r="G22" s="128">
        <v>70</v>
      </c>
      <c r="H22" s="128">
        <v>70</v>
      </c>
      <c r="I22" s="128">
        <v>70</v>
      </c>
      <c r="J22" s="102" t="s">
        <v>76</v>
      </c>
      <c r="K22" s="79"/>
      <c r="L22" s="80"/>
    </row>
    <row r="23" spans="1:12" ht="18.75" customHeight="1">
      <c r="A23" s="76">
        <f>+ROW()</f>
        <v>23</v>
      </c>
      <c r="B23" s="107" t="s">
        <v>80</v>
      </c>
      <c r="C23" s="92"/>
      <c r="D23" s="153">
        <f aca="true" t="shared" si="1" ref="D23:I23">+D22+D21</f>
        <v>4050</v>
      </c>
      <c r="E23" s="153">
        <f t="shared" si="1"/>
        <v>4070</v>
      </c>
      <c r="F23" s="153">
        <f t="shared" si="1"/>
        <v>4070</v>
      </c>
      <c r="G23" s="153">
        <f t="shared" si="1"/>
        <v>4070</v>
      </c>
      <c r="H23" s="153">
        <f t="shared" si="1"/>
        <v>4070</v>
      </c>
      <c r="I23" s="153">
        <f t="shared" si="1"/>
        <v>4070</v>
      </c>
      <c r="J23" s="78" t="s">
        <v>134</v>
      </c>
      <c r="K23" s="79"/>
      <c r="L23" s="104"/>
    </row>
    <row r="24" spans="1:12" ht="18.75" customHeight="1">
      <c r="A24" s="76"/>
      <c r="B24" s="107"/>
      <c r="C24" s="109"/>
      <c r="D24" s="107"/>
      <c r="E24" s="107"/>
      <c r="F24" s="107"/>
      <c r="G24" s="107"/>
      <c r="H24" s="107"/>
      <c r="I24" s="107"/>
      <c r="J24" s="107"/>
      <c r="K24" s="107"/>
      <c r="L24" s="104"/>
    </row>
    <row r="25" spans="1:12" ht="27.75" customHeight="1">
      <c r="A25" s="89" t="s">
        <v>71</v>
      </c>
      <c r="C25" s="109"/>
      <c r="D25" s="92"/>
      <c r="E25" s="159">
        <v>2015</v>
      </c>
      <c r="F25" s="159">
        <v>2020</v>
      </c>
      <c r="G25" s="159">
        <v>2025</v>
      </c>
      <c r="H25" s="159">
        <v>2030</v>
      </c>
      <c r="I25" s="159">
        <v>2035</v>
      </c>
      <c r="J25" s="74"/>
      <c r="K25" s="74"/>
      <c r="L25" s="80"/>
    </row>
    <row r="26" spans="1:12" ht="18.75" customHeight="1">
      <c r="A26" s="76">
        <f>+ROW()</f>
        <v>26</v>
      </c>
      <c r="B26" s="107" t="s">
        <v>81</v>
      </c>
      <c r="C26" s="91"/>
      <c r="D26" s="107"/>
      <c r="E26" s="67">
        <v>110</v>
      </c>
      <c r="F26" s="67">
        <v>125</v>
      </c>
      <c r="G26" s="67">
        <v>100</v>
      </c>
      <c r="H26" s="67">
        <v>65</v>
      </c>
      <c r="I26" s="67">
        <v>0</v>
      </c>
      <c r="J26" s="102" t="s">
        <v>37</v>
      </c>
      <c r="K26" s="79"/>
      <c r="L26" s="104"/>
    </row>
    <row r="27" spans="1:12" ht="18.75" customHeight="1">
      <c r="A27" s="76">
        <f>+ROW()</f>
        <v>27</v>
      </c>
      <c r="B27" s="271" t="s">
        <v>75</v>
      </c>
      <c r="C27" s="271"/>
      <c r="D27" s="107"/>
      <c r="E27" s="154">
        <f>+E26+E23</f>
        <v>4180</v>
      </c>
      <c r="F27" s="154">
        <f>+F26+F23</f>
        <v>4195</v>
      </c>
      <c r="G27" s="154">
        <f>+G26+G23</f>
        <v>4170</v>
      </c>
      <c r="H27" s="154">
        <f>+H26+H23</f>
        <v>4135</v>
      </c>
      <c r="I27" s="154">
        <f>+I26+I23</f>
        <v>4070</v>
      </c>
      <c r="J27" s="78" t="s">
        <v>135</v>
      </c>
      <c r="K27" s="79"/>
      <c r="L27" s="74"/>
    </row>
    <row r="28" spans="1:12" ht="32.25" customHeight="1">
      <c r="A28" s="89" t="s">
        <v>72</v>
      </c>
      <c r="C28" s="91"/>
      <c r="D28" s="92"/>
      <c r="E28" s="155"/>
      <c r="F28" s="150"/>
      <c r="G28" s="150"/>
      <c r="H28" s="150"/>
      <c r="I28" s="150"/>
      <c r="J28" s="92"/>
      <c r="K28" s="92"/>
      <c r="L28" s="104"/>
    </row>
    <row r="29" spans="1:11" ht="18.75" customHeight="1">
      <c r="A29" s="76">
        <f>+ROW()</f>
        <v>29</v>
      </c>
      <c r="B29" s="107" t="s">
        <v>105</v>
      </c>
      <c r="C29" s="91"/>
      <c r="D29" s="91"/>
      <c r="E29" s="154">
        <f>+E27-E15</f>
        <v>-504</v>
      </c>
      <c r="F29" s="154">
        <f>+F27-F15</f>
        <v>-1108</v>
      </c>
      <c r="G29" s="154">
        <f>+G27-G15</f>
        <v>-1752</v>
      </c>
      <c r="H29" s="154">
        <f>+H27-H15</f>
        <v>-2405</v>
      </c>
      <c r="I29" s="154">
        <f>+I27-I15</f>
        <v>-3089</v>
      </c>
      <c r="J29" s="78" t="s">
        <v>136</v>
      </c>
      <c r="K29" s="79"/>
    </row>
    <row r="30" spans="1:12" ht="35.25" customHeight="1">
      <c r="A30" s="76">
        <f>+ROW()</f>
        <v>30</v>
      </c>
      <c r="B30" s="107" t="s">
        <v>36</v>
      </c>
      <c r="C30" s="107"/>
      <c r="D30" s="91"/>
      <c r="E30" s="157" t="str">
        <f>IF(E29&gt;0,"NO","YES")</f>
        <v>YES</v>
      </c>
      <c r="F30" s="157" t="str">
        <f>IF(F29&gt;0,"NO","YES")</f>
        <v>YES</v>
      </c>
      <c r="G30" s="157" t="str">
        <f>IF(G29&gt;0,"NO","YES")</f>
        <v>YES</v>
      </c>
      <c r="H30" s="157" t="str">
        <f>IF(H29&gt;0,"NO","YES")</f>
        <v>YES</v>
      </c>
      <c r="I30" s="157" t="str">
        <f>IF(I29&gt;0,"NO","YES")</f>
        <v>YES</v>
      </c>
      <c r="J30" s="78" t="s">
        <v>138</v>
      </c>
      <c r="K30" s="79"/>
      <c r="L30" s="104"/>
    </row>
    <row r="31" spans="1:12" ht="5.25" customHeight="1" hidden="1">
      <c r="A31" s="91"/>
      <c r="B31" s="91"/>
      <c r="C31" s="91"/>
      <c r="D31" s="91"/>
      <c r="E31" s="91"/>
      <c r="F31" s="91"/>
      <c r="G31" s="91"/>
      <c r="H31" s="91"/>
      <c r="I31" s="91"/>
      <c r="J31" s="91"/>
      <c r="K31" s="91"/>
      <c r="L31" s="104"/>
    </row>
    <row r="32" spans="1:11" ht="5.25" customHeight="1" hidden="1">
      <c r="A32" s="91"/>
      <c r="B32" s="91"/>
      <c r="C32" s="77"/>
      <c r="D32" s="91"/>
      <c r="E32" s="91"/>
      <c r="F32" s="91"/>
      <c r="G32" s="91"/>
      <c r="H32" s="91"/>
      <c r="I32" s="91"/>
      <c r="J32" s="91"/>
      <c r="K32" s="91"/>
    </row>
    <row r="33" spans="1:12" ht="5.25" customHeight="1" hidden="1">
      <c r="A33" s="91"/>
      <c r="B33" s="91"/>
      <c r="C33" s="103"/>
      <c r="D33" s="91"/>
      <c r="E33" s="91"/>
      <c r="F33" s="91"/>
      <c r="G33" s="91"/>
      <c r="H33" s="91"/>
      <c r="I33" s="91"/>
      <c r="J33" s="91"/>
      <c r="K33" s="91"/>
      <c r="L33" s="104"/>
    </row>
    <row r="34" spans="1:12" ht="5.25" customHeight="1" hidden="1">
      <c r="A34" s="91"/>
      <c r="B34" s="91"/>
      <c r="C34" s="107"/>
      <c r="D34" s="91"/>
      <c r="E34" s="91"/>
      <c r="F34" s="91"/>
      <c r="G34" s="91"/>
      <c r="H34" s="91"/>
      <c r="I34" s="91"/>
      <c r="J34" s="91"/>
      <c r="K34" s="91"/>
      <c r="L34" s="104"/>
    </row>
    <row r="35" spans="1:12" ht="2.25" customHeight="1" hidden="1">
      <c r="A35" s="76"/>
      <c r="B35" s="110"/>
      <c r="C35" s="114"/>
      <c r="D35" s="91"/>
      <c r="E35" s="91"/>
      <c r="F35" s="91"/>
      <c r="G35" s="91"/>
      <c r="H35" s="91"/>
      <c r="I35" s="91"/>
      <c r="J35" s="91"/>
      <c r="K35" s="111"/>
      <c r="L35" s="104"/>
    </row>
    <row r="36" spans="1:12" ht="36" customHeight="1" thickBot="1">
      <c r="A36" s="89" t="s">
        <v>102</v>
      </c>
      <c r="B36" s="91"/>
      <c r="C36" s="92"/>
      <c r="D36" s="91"/>
      <c r="E36" s="91"/>
      <c r="F36" s="91"/>
      <c r="G36" s="91"/>
      <c r="H36" s="91"/>
      <c r="I36" s="91"/>
      <c r="J36" s="91"/>
      <c r="K36" s="91"/>
      <c r="L36" s="74"/>
    </row>
    <row r="37" spans="1:12" ht="29.25" customHeight="1" thickBot="1">
      <c r="A37" s="91"/>
      <c r="B37" s="91"/>
      <c r="C37" s="120"/>
      <c r="D37" s="77" t="s">
        <v>28</v>
      </c>
      <c r="E37" s="101">
        <f>+E13</f>
        <v>2015</v>
      </c>
      <c r="F37" s="101">
        <f>+F13</f>
        <v>2020</v>
      </c>
      <c r="G37" s="101">
        <f>+G13</f>
        <v>2025</v>
      </c>
      <c r="H37" s="101">
        <f>+H13</f>
        <v>2030</v>
      </c>
      <c r="I37" s="101">
        <f>+I13</f>
        <v>2035</v>
      </c>
      <c r="J37" s="74"/>
      <c r="K37" s="74"/>
      <c r="L37" s="112"/>
    </row>
    <row r="38" spans="1:12" ht="59.25" customHeight="1">
      <c r="A38" s="76">
        <f>+ROW()</f>
        <v>38</v>
      </c>
      <c r="B38" s="263" t="s">
        <v>101</v>
      </c>
      <c r="C38" s="264"/>
      <c r="D38" s="265"/>
      <c r="E38" s="165">
        <f>+IF(E$30="NO",E29,"")</f>
      </c>
      <c r="F38" s="165">
        <f>+IF(F$30="NO",F29,"")</f>
      </c>
      <c r="G38" s="165">
        <f>+IF(G$30="NO",G29,"")</f>
      </c>
      <c r="H38" s="165">
        <f>+IF(H$30="NO",H29,"")</f>
      </c>
      <c r="I38" s="165">
        <f>+IF(I$30="NO",I29,"")</f>
      </c>
      <c r="J38" s="78" t="s">
        <v>45</v>
      </c>
      <c r="K38" s="79"/>
      <c r="L38" s="112"/>
    </row>
    <row r="39" spans="1:12" ht="60.75" customHeight="1">
      <c r="A39" s="76"/>
      <c r="B39" s="263" t="s">
        <v>186</v>
      </c>
      <c r="C39" s="264"/>
      <c r="D39" s="265"/>
      <c r="E39" s="165">
        <f>+IF(E$30="NO",E29,"")</f>
      </c>
      <c r="F39" s="165">
        <f>+IF(F$30="NO",F29,"")</f>
      </c>
      <c r="G39" s="165">
        <f>+IF(G$30="NO",G29,"")</f>
      </c>
      <c r="H39" s="165">
        <f>+IF(H$30="NO",H29,"")</f>
      </c>
      <c r="I39" s="165">
        <f>+IF(I$30="NO",I29,"")</f>
      </c>
      <c r="J39" s="266" t="s">
        <v>43</v>
      </c>
      <c r="K39" s="267"/>
      <c r="L39" s="112"/>
    </row>
    <row r="40" spans="1:12" ht="25.5" customHeight="1">
      <c r="A40" s="76">
        <f>+ROW()</f>
        <v>40</v>
      </c>
      <c r="B40" s="113" t="s">
        <v>166</v>
      </c>
      <c r="C40" s="163"/>
      <c r="D40" s="114"/>
      <c r="E40" s="115"/>
      <c r="F40" s="116"/>
      <c r="G40" s="116"/>
      <c r="H40" s="116"/>
      <c r="I40" s="116"/>
      <c r="J40" s="117"/>
      <c r="K40" s="118"/>
      <c r="L40" s="112"/>
    </row>
    <row r="41" spans="1:12" ht="23.25" customHeight="1">
      <c r="A41" s="76"/>
      <c r="B41" s="119"/>
      <c r="E41" s="121"/>
      <c r="F41" s="121"/>
      <c r="G41" s="121"/>
      <c r="H41" s="121"/>
      <c r="I41" s="92"/>
      <c r="J41" s="92"/>
      <c r="K41" s="92"/>
      <c r="L41" s="112"/>
    </row>
    <row r="42" spans="1:12" ht="16.5" customHeight="1">
      <c r="A42" s="76"/>
      <c r="F42" s="121"/>
      <c r="G42" s="123"/>
      <c r="H42" s="123"/>
      <c r="I42" s="124"/>
      <c r="J42" s="124"/>
      <c r="K42" s="124"/>
      <c r="L42" s="125"/>
    </row>
    <row r="43" spans="1:12" ht="16.5" customHeight="1">
      <c r="A43" s="76"/>
      <c r="F43" s="121"/>
      <c r="G43" s="123"/>
      <c r="H43" s="123"/>
      <c r="I43" s="124"/>
      <c r="J43" s="124"/>
      <c r="K43" s="124"/>
      <c r="L43" s="125"/>
    </row>
    <row r="44" spans="1:12" ht="16.5" customHeight="1">
      <c r="A44" s="76"/>
      <c r="F44" s="121"/>
      <c r="G44" s="123"/>
      <c r="H44" s="123"/>
      <c r="I44" s="124"/>
      <c r="J44" s="124"/>
      <c r="K44" s="124"/>
      <c r="L44" s="125"/>
    </row>
    <row r="45" spans="1:12" ht="16.5" customHeight="1">
      <c r="A45" s="76"/>
      <c r="F45" s="121"/>
      <c r="G45" s="123"/>
      <c r="H45" s="123"/>
      <c r="I45" s="124"/>
      <c r="J45" s="124"/>
      <c r="K45" s="124"/>
      <c r="L45" s="125"/>
    </row>
    <row r="46" spans="1:12" ht="16.5" customHeight="1">
      <c r="A46" s="76"/>
      <c r="F46" s="121"/>
      <c r="G46" s="123"/>
      <c r="H46" s="123"/>
      <c r="I46" s="124"/>
      <c r="J46" s="124"/>
      <c r="K46" s="124"/>
      <c r="L46" s="125"/>
    </row>
    <row r="47" spans="1:12" ht="16.5" customHeight="1">
      <c r="A47" s="76"/>
      <c r="F47" s="121"/>
      <c r="G47" s="123"/>
      <c r="H47" s="123"/>
      <c r="I47" s="124"/>
      <c r="J47" s="124"/>
      <c r="K47" s="124"/>
      <c r="L47" s="125"/>
    </row>
    <row r="48" spans="1:12" ht="15.75" customHeight="1">
      <c r="A48" s="76"/>
      <c r="F48" s="91"/>
      <c r="G48" s="91"/>
      <c r="H48" s="123"/>
      <c r="I48" s="124"/>
      <c r="J48" s="124"/>
      <c r="K48" s="124"/>
      <c r="L48" s="125"/>
    </row>
  </sheetData>
  <sheetProtection/>
  <mergeCells count="5">
    <mergeCell ref="J39:K39"/>
    <mergeCell ref="B39:D39"/>
    <mergeCell ref="D6:I6"/>
    <mergeCell ref="B27:C27"/>
    <mergeCell ref="B38:D38"/>
  </mergeCells>
  <conditionalFormatting sqref="E30:I30 C3:D5">
    <cfRule type="cellIs" priority="1" dxfId="0" operator="equal" stopIfTrue="1">
      <formula>"NO"</formula>
    </cfRule>
    <cfRule type="cellIs" priority="2" dxfId="1" operator="equal" stopIfTrue="1">
      <formula>"YES"</formula>
    </cfRule>
  </conditionalFormatting>
  <conditionalFormatting sqref="E27:I27">
    <cfRule type="cellIs" priority="3" dxfId="0" operator="lessThan" stopIfTrue="1">
      <formula>0</formula>
    </cfRule>
  </conditionalFormatting>
  <dataValidations count="2">
    <dataValidation allowBlank="1" showInputMessage="1" showErrorMessage="1" prompt="Data must not exceed Buildout/ Occupancy year shown in Row 4" sqref="E26:I26"/>
    <dataValidation type="list" allowBlank="1" showInputMessage="1" showErrorMessage="1" sqref="D6">
      <formula1>jurisdiction</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AMBAG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atepedelenova</dc:creator>
  <cp:keywords/>
  <dc:description/>
  <cp:lastModifiedBy>Ann</cp:lastModifiedBy>
  <cp:lastPrinted>2011-07-08T18:16:38Z</cp:lastPrinted>
  <dcterms:created xsi:type="dcterms:W3CDTF">2008-05-16T17:09:38Z</dcterms:created>
  <dcterms:modified xsi:type="dcterms:W3CDTF">2011-07-14T16:13:58Z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